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9720" windowHeight="1090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'Bilanca'!$A$1:$L$134</definedName>
    <definedName name="_xlnm.Print_Area" localSheetId="6">'BILJEŠKE '!$A$1:$J$38</definedName>
    <definedName name="_xlnm.Print_Area" localSheetId="0">'OPCI PODACI'!$A$1:$I$65</definedName>
    <definedName name="_xlnm.Print_Area" localSheetId="3">'RDG-kumulativno'!$A$1:$M$100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<sst xmlns="http://schemas.openxmlformats.org/spreadsheetml/2006/main" count="547" uniqueCount="406">
  <si>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</si>
  <si>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</si>
  <si>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</si>
  <si>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</si>
  <si>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</si>
  <si>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</si>
  <si>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</si>
  <si>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</si>
  <si>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</si>
  <si>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</si>
  <si>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</si>
  <si>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</si>
  <si>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</si>
  <si>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</si>
  <si>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</si>
  <si>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</si>
  <si>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</si>
  <si>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</si>
  <si>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</si>
  <si>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</si>
  <si>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</si>
  <si>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</si>
  <si>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</si>
  <si>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</si>
  <si>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</si>
  <si>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</si>
  <si>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</si>
  <si>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</si>
  <si>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</si>
  <si>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</si>
  <si>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</si>
  <si>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</si>
  <si>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</si>
  <si>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</si>
  <si>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</si>
  <si>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</si>
  <si>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</si>
  <si>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</si>
  <si>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</si>
  <si>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</si>
  <si>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</si>
  <si>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</si>
  <si>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</si>
  <si>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</si>
  <si>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</si>
  <si>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</si>
  <si>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</si>
  <si>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</si>
  <si>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</si>
  <si>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</si>
  <si>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</si>
  <si>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</si>
  <si>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</si>
  <si>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</si>
  <si>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</si>
  <si>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</si>
  <si>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</si>
  <si>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</si>
  <si>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</si>
  <si>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</si>
  <si>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</si>
  <si>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</si>
  <si>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</si>
  <si>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</si>
  <si>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</si>
  <si>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</si>
  <si>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</si>
  <si>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</si>
  <si>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</si>
  <si>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</si>
  <si>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</si>
  <si>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</si>
  <si>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</si>
  <si>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</si>
  <si>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</si>
  <si>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</si>
  <si>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</si>
  <si>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</si>
  <si>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</si>
  <si>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</si>
  <si>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</si>
  <si>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</si>
  <si>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</si>
  <si>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</si>
  <si>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</si>
  <si>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</si>
  <si>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</si>
  <si>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</si>
  <si>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</si>
  <si>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</si>
  <si>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</si>
  <si>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</si>
  <si>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</si>
  <si>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</si>
  <si>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</si>
  <si>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</si>
  <si>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</si>
  <si>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</si>
  <si>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</si>
  <si>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</si>
  <si>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</si>
  <si>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</si>
  <si>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</si>
  <si>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</si>
  <si>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</si>
  <si>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</si>
  <si>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</si>
  <si>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</si>
  <si>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</si>
  <si>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</si>
  <si>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</si>
  <si>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</si>
  <si>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</si>
  <si>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</si>
  <si>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</si>
  <si>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</si>
  <si>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</si>
  <si>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</si>
  <si>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</si>
  <si>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</si>
  <si>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</si>
  <si>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</si>
  <si>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</si>
  <si>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</si>
  <si>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</si>
  <si>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</si>
  <si>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</si>
  <si>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</si>
  <si>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</si>
  <si>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</si>
  <si>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</si>
  <si>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</si>
  <si>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</si>
  <si>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</si>
  <si>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</si>
  <si>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</si>
  <si>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</si>
  <si>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</si>
  <si>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</si>
  <si>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</si>
  <si>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</si>
  <si>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</si>
  <si>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</si>
  <si>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</si>
  <si>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</si>
  <si>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</si>
  <si>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</si>
  <si>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</si>
  <si>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</si>
  <si>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</si>
  <si>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</si>
  <si>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</si>
  <si>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</si>
  <si>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</si>
  <si>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</si>
  <si>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</si>
  <si>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</si>
  <si>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</si>
  <si>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</si>
  <si>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</si>
  <si>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</si>
  <si>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</si>
  <si>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</si>
  <si>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</si>
  <si>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</si>
  <si>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</si>
  <si>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</si>
  <si>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</si>
  <si>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</si>
  <si>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</si>
  <si>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</si>
  <si>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</si>
  <si>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</si>
  <si>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</si>
  <si>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</si>
  <si>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</si>
  <si>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</si>
  <si>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</si>
  <si>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</si>
  <si>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</si>
  <si>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</si>
  <si>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</si>
  <si>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</si>
  <si>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</si>
  <si>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</si>
  <si>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</si>
  <si>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</si>
  <si>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</si>
  <si>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</si>
  <si>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</si>
  <si>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</si>
  <si>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</si>
  <si>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</si>
  <si>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</si>
  <si>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</si>
  <si>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</si>
  <si>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</si>
  <si>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</si>
  <si>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</si>
  <si>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</si>
  <si>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</si>
  <si>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</si>
  <si>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</si>
  <si>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</si>
  <si>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</si>
  <si>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</si>
  <si>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</si>
  <si>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</si>
  <si>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</si>
  <si>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</si>
  <si>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</si>
  <si>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</si>
  <si>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</si>
  <si>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</si>
  <si>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</si>
  <si>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</si>
  <si>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</si>
  <si>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</si>
  <si>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</si>
  <si>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</si>
  <si>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</si>
  <si>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</si>
  <si>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</si>
  <si>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</si>
  <si>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</si>
  <si>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</si>
  <si>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</si>
  <si>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</si>
  <si>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</si>
  <si>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</si>
  <si>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</si>
  <si>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</si>
  <si>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</si>
  <si>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</si>
  <si>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</si>
  <si>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</si>
  <si>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</si>
  <si>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</si>
  <si>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</si>
  <si>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</si>
  <si>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</si>
  <si>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</si>
  <si>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</si>
  <si>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</si>
  <si>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</si>
  <si>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</si>
  <si>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</si>
  <si>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</si>
  <si>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</si>
  <si>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</si>
  <si>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</si>
  <si>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</si>
  <si>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</si>
  <si>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</si>
  <si>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</si>
  <si>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</si>
  <si>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</si>
  <si>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</si>
  <si>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</si>
  <si>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</si>
  <si>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</si>
  <si>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</si>
  <si>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</si>
  <si>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</si>
  <si>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</si>
  <si>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</si>
  <si>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</si>
  <si>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</si>
  <si>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</si>
  <si>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</si>
  <si>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</si>
  <si>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</si>
  <si>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</si>
  <si>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</si>
  <si>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</si>
  <si>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</si>
  <si>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</si>
  <si>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</si>
  <si>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</si>
  <si>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</si>
  <si>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</si>
  <si>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</si>
  <si>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</si>
  <si>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</si>
  <si>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</si>
  <si>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</si>
  <si>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</si>
  <si>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</si>
  <si>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</si>
  <si>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</si>
  <si>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</si>
  <si>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</si>
  <si>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</si>
  <si>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</si>
  <si>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</si>
  <si>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</si>
  <si>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</si>
  <si>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</si>
  <si>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</si>
  <si>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</si>
  <si>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</si>
  <si>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</si>
  <si>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</si>
  <si>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</si>
  <si>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</si>
  <si>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</si>
  <si>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</si>
  <si>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</si>
  <si>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</si>
  <si>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</si>
  <si>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</si>
  <si>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</si>
  <si>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</si>
  <si>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</si>
  <si>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</si>
  <si>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</si>
  <si>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</si>
  <si>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</si>
  <si>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</si>
  <si>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</si>
  <si>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</si>
  <si>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</si>
  <si>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</si>
  <si>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</si>
  <si>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</si>
  <si>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</si>
  <si>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</si>
  <si>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</si>
  <si>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</si>
  <si>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</si>
  <si>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</si>
  <si>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</si>
  <si>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</si>
  <si>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</si>
  <si>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</si>
  <si>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</si>
  <si>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</si>
  <si>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</si>
  <si>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</si>
  <si>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</si>
  <si>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</si>
  <si>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</si>
  <si>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</si>
  <si>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</si>
  <si>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</si>
  <si>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</si>
  <si>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</si>
  <si>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</si>
  <si>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</si>
  <si>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</si>
  <si>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</si>
  <si>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</si>
  <si>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</si>
  <si>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</si>
  <si>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</si>
  <si>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</si>
  <si>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</si>
  <si>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</si>
  <si>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</si>
  <si>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</si>
  <si>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</si>
  <si>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</si>
  <si>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</si>
  <si>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</si>
  <si>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</si>
  <si>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</si>
  <si>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</si>
  <si>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</si>
  <si>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</si>
  <si>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</si>
  <si>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</si>
  <si>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</si>
  <si>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</si>
  <si>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</si>
  <si>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</si>
  <si>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</si>
  <si>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</si>
  <si>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</si>
  <si>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</si>
  <si>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</si>
  <si>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01/6333-117</t>
  </si>
  <si>
    <t>01/6332-073</t>
  </si>
  <si>
    <t>10 000</t>
  </si>
  <si>
    <t>KUZMANOVIĆ KATICA</t>
  </si>
  <si>
    <t>Predsjednik Uprave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</si>
  <si>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</si>
  <si>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</si>
  <si>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</si>
  <si>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</si>
  <si>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</si>
  <si>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15. Primici sa naslova otplate danih kratkoročnih i dugoročnih zajmova </t>
  </si>
  <si>
    <t xml:space="preserve">    16. Izdaci za dane kratkoročne i dugoročne zajmove </t>
  </si>
  <si>
    <t>DODATAK BILANCI (popunjava obveznik koji sastavlja konsolidirani financijski izvještaj)</t>
  </si>
  <si>
    <t xml:space="preserve">izdavatelj@crosig.hr </t>
  </si>
  <si>
    <t>M.P.</t>
  </si>
  <si>
    <t>Član Uprave</t>
  </si>
  <si>
    <t>01.01.2015.</t>
  </si>
  <si>
    <t>Sanel Volarić</t>
  </si>
  <si>
    <r>
      <t xml:space="preserve">XIX. Ostala sveobuhvatna dobit </t>
    </r>
    <r>
      <rPr>
        <sz val="8"/>
        <rFont val="Arial"/>
        <family val="2"/>
      </rPr>
      <t>(205 do 211 - 212)</t>
    </r>
  </si>
  <si>
    <t>VOLARIĆ SANEL, KOŠTOMAJ ANDREJ, MIŠETIĆ NIKOLA, KRALJ MARIJAN</t>
  </si>
  <si>
    <t>Andrej Koštomaj</t>
  </si>
  <si>
    <t>31.12.2015.</t>
  </si>
  <si>
    <t>U razdoblju: 01.10.2015. do 31.12.2015.</t>
  </si>
  <si>
    <t>U razdoblju: 01.01.2015. do 31.12.2015.</t>
  </si>
  <si>
    <t>Za razdoblje: 01.01.2015. do 31.12.2015.</t>
  </si>
  <si>
    <t>Stanje na dan: 31.12.2015.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</si>
</sst>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14" fillId="0" borderId="0" xfId="58" applyFont="1">
      <alignment vertical="top"/>
      <protection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>
      <alignment horizontal="right" vertical="center" shrinkToFit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Alignment="1">
      <alignment/>
      <protection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vertical="top"/>
      <protection hidden="1"/>
    </xf>
    <xf numFmtId="1" fontId="13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3" fillId="33" borderId="32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49" fontId="13" fillId="33" borderId="32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>
      <alignment/>
      <protection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49" fontId="13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33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5" applyFont="1" applyFill="1" applyBorder="1" applyAlignment="1" applyProtection="1">
      <alignment vertical="center"/>
      <protection hidden="1"/>
    </xf>
    <xf numFmtId="0" fontId="14" fillId="33" borderId="0" xfId="59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center"/>
      <protection hidden="1"/>
    </xf>
    <xf numFmtId="0" fontId="13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Border="1" applyAlignment="1">
      <alignment/>
      <protection/>
    </xf>
    <xf numFmtId="0" fontId="7" fillId="33" borderId="34" xfId="0" applyFont="1" applyFill="1" applyBorder="1" applyAlignment="1" applyProtection="1">
      <alignment horizontal="center" vertical="top" wrapText="1"/>
      <protection hidden="1"/>
    </xf>
    <xf numFmtId="0" fontId="0" fillId="33" borderId="34" xfId="0" applyFont="1" applyFill="1" applyBorder="1" applyAlignment="1" applyProtection="1">
      <alignment horizontal="center" vertical="top" wrapText="1"/>
      <protection hidden="1"/>
    </xf>
    <xf numFmtId="0" fontId="8" fillId="33" borderId="34" xfId="0" applyFont="1" applyFill="1" applyBorder="1" applyAlignment="1" applyProtection="1">
      <alignment horizontal="center" vertical="top" wrapText="1"/>
      <protection hidden="1"/>
    </xf>
    <xf numFmtId="0" fontId="0" fillId="33" borderId="34" xfId="0" applyFont="1" applyFill="1" applyBorder="1" applyAlignment="1" applyProtection="1">
      <alignment vertical="top" wrapText="1"/>
      <protection hidden="1"/>
    </xf>
    <xf numFmtId="0" fontId="1" fillId="33" borderId="34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34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59" applyFont="1" applyFill="1" applyAlignment="1">
      <alignment/>
      <protection/>
    </xf>
    <xf numFmtId="0" fontId="0" fillId="33" borderId="0" xfId="59" applyFont="1" applyFill="1" applyBorder="1" applyAlignment="1">
      <alignment/>
      <protection/>
    </xf>
    <xf numFmtId="0" fontId="0" fillId="33" borderId="0" xfId="58" applyFont="1" applyFill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0" fillId="33" borderId="33" xfId="58" applyFont="1" applyFill="1" applyBorder="1" applyAlignment="1">
      <alignment/>
      <protection/>
    </xf>
    <xf numFmtId="0" fontId="0" fillId="33" borderId="38" xfId="58" applyFont="1" applyFill="1" applyBorder="1" applyAlignment="1">
      <alignment/>
      <protection/>
    </xf>
    <xf numFmtId="0" fontId="0" fillId="33" borderId="34" xfId="0" applyFill="1" applyBorder="1" applyAlignment="1" applyProtection="1">
      <alignment horizontal="center" vertical="top" wrapText="1"/>
      <protection hidden="1"/>
    </xf>
    <xf numFmtId="0" fontId="14" fillId="33" borderId="39" xfId="58" applyFont="1" applyFill="1" applyBorder="1" applyProtection="1">
      <alignment vertical="top"/>
      <protection hidden="1"/>
    </xf>
    <xf numFmtId="0" fontId="14" fillId="33" borderId="39" xfId="58" applyFont="1" applyFill="1" applyBorder="1">
      <alignment vertical="top"/>
      <protection/>
    </xf>
    <xf numFmtId="19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3" fontId="13" fillId="0" borderId="32" xfId="58" applyNumberFormat="1" applyFont="1" applyFill="1" applyBorder="1" applyAlignment="1" applyProtection="1">
      <alignment horizontal="right" vertical="center"/>
      <protection hidden="1" locked="0"/>
    </xf>
    <xf numFmtId="0" fontId="13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Alignment="1" applyProtection="1">
      <alignment horizontal="left" vertical="top" wrapText="1"/>
      <protection hidden="1"/>
    </xf>
    <xf numFmtId="0" fontId="14" fillId="33" borderId="0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horizontal="left" vertical="top" wrapText="1" indent="2"/>
      <protection hidden="1"/>
    </xf>
    <xf numFmtId="0" fontId="14" fillId="33" borderId="33" xfId="58" applyFont="1" applyFill="1" applyBorder="1" applyAlignment="1" applyProtection="1">
      <alignment horizontal="left" vertical="top" wrapText="1" indent="2"/>
      <protection hidden="1"/>
    </xf>
    <xf numFmtId="49" fontId="13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3" xfId="58" applyFont="1" applyFill="1" applyBorder="1" applyAlignment="1" applyProtection="1">
      <alignment horizontal="right" vertical="top"/>
      <protection hidden="1"/>
    </xf>
    <xf numFmtId="0" fontId="14" fillId="33" borderId="33" xfId="58" applyFont="1" applyFill="1" applyBorder="1" applyAlignment="1" applyProtection="1">
      <alignment horizontal="right"/>
      <protection hidden="1"/>
    </xf>
    <xf numFmtId="0" fontId="8" fillId="33" borderId="33" xfId="58" applyFont="1" applyFill="1" applyBorder="1" applyAlignment="1">
      <alignment/>
      <protection/>
    </xf>
    <xf numFmtId="14" fontId="13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9" xfId="58" applyFont="1" applyFill="1" applyBorder="1" applyProtection="1">
      <alignment vertical="top"/>
      <protection hidden="1"/>
    </xf>
    <xf numFmtId="0" fontId="0" fillId="33" borderId="34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33" borderId="0" xfId="0" applyFont="1" applyFill="1" applyAlignment="1">
      <alignment/>
    </xf>
    <xf numFmtId="3" fontId="1" fillId="0" borderId="16" xfId="0" applyNumberFormat="1" applyFont="1" applyFill="1" applyBorder="1" applyAlignment="1" applyProtection="1">
      <alignment vertical="center" shrinkToFit="1"/>
      <protection locked="0"/>
    </xf>
    <xf numFmtId="0" fontId="13" fillId="33" borderId="0" xfId="65" applyFont="1" applyFill="1" applyBorder="1" applyAlignment="1" applyProtection="1">
      <alignment horizontal="left"/>
      <protection hidden="1"/>
    </xf>
    <xf numFmtId="0" fontId="21" fillId="33" borderId="0" xfId="65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12" fillId="33" borderId="0" xfId="65" applyFill="1" applyBorder="1" applyAlignment="1">
      <alignment/>
      <protection/>
    </xf>
    <xf numFmtId="0" fontId="14" fillId="33" borderId="40" xfId="58" applyFont="1" applyFill="1" applyBorder="1" applyAlignment="1" applyProtection="1">
      <alignment horizontal="center" vertical="top"/>
      <protection hidden="1"/>
    </xf>
    <xf numFmtId="0" fontId="14" fillId="33" borderId="40" xfId="58" applyFont="1" applyFill="1" applyBorder="1" applyAlignment="1">
      <alignment horizontal="center"/>
      <protection/>
    </xf>
    <xf numFmtId="0" fontId="14" fillId="33" borderId="40" xfId="58" applyFont="1" applyFill="1" applyBorder="1" applyAlignment="1">
      <alignment/>
      <protection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33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 applyProtection="1">
      <alignment horizontal="right" vertical="center" wrapText="1"/>
      <protection hidden="1"/>
    </xf>
    <xf numFmtId="0" fontId="14" fillId="33" borderId="41" xfId="58" applyFont="1" applyFill="1" applyBorder="1" applyAlignment="1" applyProtection="1">
      <alignment horizontal="right" wrapText="1"/>
      <protection hidden="1"/>
    </xf>
    <xf numFmtId="49" fontId="4" fillId="33" borderId="42" xfId="53" applyNumberFormat="1" applyFill="1" applyBorder="1" applyAlignment="1" applyProtection="1">
      <alignment horizontal="left" vertical="center"/>
      <protection hidden="1" locked="0"/>
    </xf>
    <xf numFmtId="49" fontId="13" fillId="33" borderId="34" xfId="58" applyNumberFormat="1" applyFont="1" applyFill="1" applyBorder="1" applyAlignment="1" applyProtection="1">
      <alignment horizontal="left" vertical="center"/>
      <protection hidden="1" locked="0"/>
    </xf>
    <xf numFmtId="49" fontId="13" fillId="33" borderId="43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41" xfId="58" applyFont="1" applyFill="1" applyBorder="1" applyAlignment="1" applyProtection="1">
      <alignment horizontal="right"/>
      <protection hidden="1"/>
    </xf>
    <xf numFmtId="49" fontId="13" fillId="33" borderId="42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43" xfId="58" applyFont="1" applyFill="1" applyBorder="1" applyAlignment="1">
      <alignment horizontal="left" vertical="center"/>
      <protection/>
    </xf>
    <xf numFmtId="0" fontId="13" fillId="33" borderId="42" xfId="58" applyFont="1" applyFill="1" applyBorder="1" applyAlignment="1" applyProtection="1">
      <alignment horizontal="left" vertical="center"/>
      <protection hidden="1" locked="0"/>
    </xf>
    <xf numFmtId="0" fontId="13" fillId="33" borderId="34" xfId="58" applyFont="1" applyFill="1" applyBorder="1" applyAlignment="1" applyProtection="1">
      <alignment horizontal="left" vertical="center"/>
      <protection hidden="1" locked="0"/>
    </xf>
    <xf numFmtId="0" fontId="13" fillId="33" borderId="43" xfId="58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vertical="center"/>
      <protection hidden="1"/>
    </xf>
    <xf numFmtId="0" fontId="13" fillId="33" borderId="42" xfId="58" applyFont="1" applyFill="1" applyBorder="1" applyAlignment="1" applyProtection="1">
      <alignment horizontal="right" vertical="center"/>
      <protection hidden="1" locked="0"/>
    </xf>
    <xf numFmtId="0" fontId="14" fillId="33" borderId="34" xfId="58" applyFont="1" applyFill="1" applyBorder="1" applyAlignment="1">
      <alignment/>
      <protection/>
    </xf>
    <xf numFmtId="0" fontId="14" fillId="33" borderId="43" xfId="58" applyFont="1" applyFill="1" applyBorder="1" applyAlignment="1">
      <alignment/>
      <protection/>
    </xf>
    <xf numFmtId="49" fontId="13" fillId="33" borderId="42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43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44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34" xfId="58" applyFont="1" applyFill="1" applyBorder="1" applyAlignment="1">
      <alignment horizontal="left"/>
      <protection/>
    </xf>
    <xf numFmtId="0" fontId="14" fillId="33" borderId="43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center" vertical="center"/>
      <protection hidden="1"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34" xfId="58" applyFont="1" applyFill="1" applyBorder="1" applyAlignment="1">
      <alignment horizontal="left" vertical="center"/>
      <protection/>
    </xf>
    <xf numFmtId="0" fontId="19" fillId="33" borderId="42" xfId="53" applyFont="1" applyFill="1" applyBorder="1" applyAlignment="1" applyProtection="1">
      <alignment/>
      <protection hidden="1" locked="0"/>
    </xf>
    <xf numFmtId="0" fontId="13" fillId="33" borderId="34" xfId="58" applyFont="1" applyFill="1" applyBorder="1" applyAlignment="1" applyProtection="1">
      <alignment/>
      <protection hidden="1" locked="0"/>
    </xf>
    <xf numFmtId="0" fontId="13" fillId="33" borderId="43" xfId="58" applyFont="1" applyFill="1" applyBorder="1" applyAlignment="1" applyProtection="1">
      <alignment/>
      <protection hidden="1" locked="0"/>
    </xf>
    <xf numFmtId="0" fontId="4" fillId="33" borderId="42" xfId="53" applyFill="1" applyBorder="1" applyAlignment="1" applyProtection="1">
      <alignment/>
      <protection hidden="1" locked="0"/>
    </xf>
    <xf numFmtId="0" fontId="18" fillId="33" borderId="0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right" wrapText="1"/>
      <protection hidden="1"/>
    </xf>
    <xf numFmtId="1" fontId="13" fillId="33" borderId="42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43" xfId="58" applyNumberFormat="1" applyFont="1" applyFill="1" applyBorder="1" applyAlignment="1" applyProtection="1">
      <alignment horizontal="center" vertical="center"/>
      <protection hidden="1" locked="0"/>
    </xf>
    <xf numFmtId="0" fontId="17" fillId="33" borderId="0" xfId="58" applyFont="1" applyFill="1" applyBorder="1" applyAlignment="1" applyProtection="1">
      <alignment horizontal="right" vertical="center" wrapText="1"/>
      <protection hidden="1"/>
    </xf>
    <xf numFmtId="0" fontId="17" fillId="33" borderId="41" xfId="58" applyFont="1" applyFill="1" applyBorder="1" applyAlignment="1" applyProtection="1">
      <alignment horizontal="right" wrapText="1"/>
      <protection hidden="1"/>
    </xf>
    <xf numFmtId="0" fontId="13" fillId="33" borderId="0" xfId="58" applyFont="1" applyFill="1" applyBorder="1" applyAlignment="1" applyProtection="1">
      <alignment horizontal="left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34" xfId="0" applyFill="1" applyBorder="1" applyAlignment="1" applyProtection="1">
      <alignment horizontal="right" vertical="top" wrapText="1"/>
      <protection hidden="1"/>
    </xf>
    <xf numFmtId="0" fontId="0" fillId="33" borderId="34" xfId="0" applyFill="1" applyBorder="1" applyAlignment="1" applyProtection="1">
      <alignment horizontal="center" vertical="top" wrapText="1"/>
      <protection hidden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3" fillId="33" borderId="34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49" fontId="6" fillId="33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0" fillId="33" borderId="34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right" vertical="center"/>
    </xf>
    <xf numFmtId="0" fontId="11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rmalno 2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90" zoomScaleSheetLayoutView="90" zoomScalePageLayoutView="0" workbookViewId="0" topLeftCell="A1">
      <selection activeCell="D34" sqref="D34"/>
    </sheetView>
  </sheetViews>
  <sheetFormatPr defaultColWidth="9.140625" defaultRowHeight="12.75"/>
  <cols>
    <col min="1" max="1" width="9.140625" style="63" customWidth="1"/>
    <col min="2" max="2" width="12.00390625" style="63" customWidth="1"/>
    <col min="3" max="4" width="9.140625" style="63" customWidth="1"/>
    <col min="5" max="5" width="13.7109375" style="63" customWidth="1"/>
    <col min="6" max="6" width="9.140625" style="63" customWidth="1"/>
    <col min="7" max="7" width="17.7109375" style="63" customWidth="1"/>
    <col min="8" max="8" width="15.7109375" style="63" customWidth="1"/>
    <col min="9" max="9" width="23.8515625" style="63" customWidth="1"/>
    <col min="10" max="16384" width="9.140625" style="63" customWidth="1"/>
  </cols>
  <sheetData>
    <row r="1" spans="1:9" ht="12.75">
      <c r="A1" s="150" t="s">
        <v>70</v>
      </c>
      <c r="B1" s="128"/>
      <c r="C1" s="128"/>
      <c r="D1" s="128"/>
      <c r="E1" s="128"/>
      <c r="F1" s="128"/>
      <c r="G1" s="128"/>
      <c r="H1" s="128"/>
      <c r="I1" s="129"/>
    </row>
    <row r="2" spans="1:10" ht="12.75">
      <c r="A2" s="210" t="s">
        <v>292</v>
      </c>
      <c r="B2" s="210"/>
      <c r="C2" s="210"/>
      <c r="D2" s="210"/>
      <c r="E2" s="151" t="s">
        <v>396</v>
      </c>
      <c r="F2" s="86"/>
      <c r="G2" s="140" t="s">
        <v>232</v>
      </c>
      <c r="H2" s="151" t="s">
        <v>401</v>
      </c>
      <c r="I2" s="141"/>
      <c r="J2" s="17"/>
    </row>
    <row r="3" spans="1:10" ht="12.75">
      <c r="A3" s="64"/>
      <c r="B3" s="64"/>
      <c r="C3" s="64"/>
      <c r="D3" s="64"/>
      <c r="E3" s="65"/>
      <c r="F3" s="65"/>
      <c r="G3" s="64"/>
      <c r="H3" s="64"/>
      <c r="I3" s="142"/>
      <c r="J3" s="17"/>
    </row>
    <row r="4" spans="1:10" ht="39.75" customHeight="1">
      <c r="A4" s="211" t="s">
        <v>358</v>
      </c>
      <c r="B4" s="211"/>
      <c r="C4" s="211"/>
      <c r="D4" s="211"/>
      <c r="E4" s="211"/>
      <c r="F4" s="211"/>
      <c r="G4" s="211"/>
      <c r="H4" s="211"/>
      <c r="I4" s="211"/>
      <c r="J4" s="17"/>
    </row>
    <row r="5" spans="1:10" ht="12.75">
      <c r="A5" s="73"/>
      <c r="B5" s="66"/>
      <c r="C5" s="66"/>
      <c r="D5" s="66"/>
      <c r="E5" s="67"/>
      <c r="F5" s="68"/>
      <c r="G5" s="69"/>
      <c r="H5" s="70"/>
      <c r="I5" s="66"/>
      <c r="J5" s="17"/>
    </row>
    <row r="6" spans="1:10" ht="12.75">
      <c r="A6" s="173" t="s">
        <v>150</v>
      </c>
      <c r="B6" s="174"/>
      <c r="C6" s="184" t="s">
        <v>370</v>
      </c>
      <c r="D6" s="185"/>
      <c r="E6" s="71"/>
      <c r="F6" s="71"/>
      <c r="G6" s="71"/>
      <c r="H6" s="71"/>
      <c r="I6" s="136"/>
      <c r="J6" s="17"/>
    </row>
    <row r="7" spans="1:10" ht="12.75">
      <c r="A7" s="137"/>
      <c r="B7" s="72"/>
      <c r="C7" s="73"/>
      <c r="D7" s="73"/>
      <c r="E7" s="71"/>
      <c r="F7" s="71"/>
      <c r="G7" s="71"/>
      <c r="H7" s="71"/>
      <c r="I7" s="136"/>
      <c r="J7" s="17"/>
    </row>
    <row r="8" spans="1:10" ht="12.75">
      <c r="A8" s="208" t="s">
        <v>71</v>
      </c>
      <c r="B8" s="209"/>
      <c r="C8" s="184" t="s">
        <v>371</v>
      </c>
      <c r="D8" s="185"/>
      <c r="E8" s="71"/>
      <c r="F8" s="71"/>
      <c r="G8" s="71"/>
      <c r="H8" s="71"/>
      <c r="I8" s="73"/>
      <c r="J8" s="17"/>
    </row>
    <row r="9" spans="1:10" ht="12.75">
      <c r="A9" s="138"/>
      <c r="B9" s="74"/>
      <c r="C9" s="75"/>
      <c r="D9" s="73"/>
      <c r="E9" s="73"/>
      <c r="F9" s="73"/>
      <c r="G9" s="73"/>
      <c r="H9" s="73"/>
      <c r="I9" s="73"/>
      <c r="J9" s="17"/>
    </row>
    <row r="10" spans="1:10" ht="12.75">
      <c r="A10" s="168" t="s">
        <v>1</v>
      </c>
      <c r="B10" s="205"/>
      <c r="C10" s="184" t="s">
        <v>372</v>
      </c>
      <c r="D10" s="185"/>
      <c r="E10" s="73"/>
      <c r="F10" s="73"/>
      <c r="G10" s="73"/>
      <c r="H10" s="73"/>
      <c r="I10" s="73"/>
      <c r="J10" s="17"/>
    </row>
    <row r="11" spans="1:10" ht="12.75">
      <c r="A11" s="205"/>
      <c r="B11" s="205"/>
      <c r="C11" s="73"/>
      <c r="D11" s="73"/>
      <c r="E11" s="73"/>
      <c r="F11" s="73"/>
      <c r="G11" s="73"/>
      <c r="H11" s="73"/>
      <c r="I11" s="73"/>
      <c r="J11" s="17"/>
    </row>
    <row r="12" spans="1:10" ht="12.75">
      <c r="A12" s="173" t="s">
        <v>72</v>
      </c>
      <c r="B12" s="174"/>
      <c r="C12" s="177" t="s">
        <v>373</v>
      </c>
      <c r="D12" s="198"/>
      <c r="E12" s="198"/>
      <c r="F12" s="198"/>
      <c r="G12" s="198"/>
      <c r="H12" s="198"/>
      <c r="I12" s="176"/>
      <c r="J12" s="17"/>
    </row>
    <row r="13" spans="1:10" ht="15.75">
      <c r="A13" s="203"/>
      <c r="B13" s="204"/>
      <c r="C13" s="204"/>
      <c r="D13" s="76"/>
      <c r="E13" s="76"/>
      <c r="F13" s="76"/>
      <c r="G13" s="76"/>
      <c r="H13" s="76"/>
      <c r="I13" s="76"/>
      <c r="J13" s="21"/>
    </row>
    <row r="14" spans="1:10" ht="12.75">
      <c r="A14" s="137"/>
      <c r="B14" s="72"/>
      <c r="C14" s="77"/>
      <c r="D14" s="73"/>
      <c r="E14" s="73"/>
      <c r="F14" s="73"/>
      <c r="G14" s="73"/>
      <c r="H14" s="73"/>
      <c r="I14" s="73"/>
      <c r="J14" s="21"/>
    </row>
    <row r="15" spans="1:10" ht="12.75">
      <c r="A15" s="173" t="s">
        <v>189</v>
      </c>
      <c r="B15" s="174"/>
      <c r="C15" s="206" t="s">
        <v>382</v>
      </c>
      <c r="D15" s="207"/>
      <c r="E15" s="73"/>
      <c r="F15" s="177" t="s">
        <v>374</v>
      </c>
      <c r="G15" s="198"/>
      <c r="H15" s="198"/>
      <c r="I15" s="176"/>
      <c r="J15" s="17"/>
    </row>
    <row r="16" spans="1:10" ht="12.75">
      <c r="A16" s="137"/>
      <c r="B16" s="72"/>
      <c r="C16" s="73"/>
      <c r="D16" s="73"/>
      <c r="E16" s="73"/>
      <c r="F16" s="73"/>
      <c r="G16" s="73"/>
      <c r="H16" s="73"/>
      <c r="I16" s="73"/>
      <c r="J16" s="21"/>
    </row>
    <row r="17" spans="1:10" ht="12.75">
      <c r="A17" s="173" t="s">
        <v>190</v>
      </c>
      <c r="B17" s="174"/>
      <c r="C17" s="177" t="s">
        <v>375</v>
      </c>
      <c r="D17" s="198"/>
      <c r="E17" s="198"/>
      <c r="F17" s="198"/>
      <c r="G17" s="198"/>
      <c r="H17" s="198"/>
      <c r="I17" s="176"/>
      <c r="J17" s="17"/>
    </row>
    <row r="18" spans="1:10" ht="12.75">
      <c r="A18" s="137"/>
      <c r="B18" s="72"/>
      <c r="C18" s="73"/>
      <c r="D18" s="73"/>
      <c r="E18" s="73"/>
      <c r="F18" s="73"/>
      <c r="G18" s="73"/>
      <c r="H18" s="73"/>
      <c r="I18" s="73"/>
      <c r="J18" s="21"/>
    </row>
    <row r="19" spans="1:10" ht="12.75">
      <c r="A19" s="173" t="s">
        <v>191</v>
      </c>
      <c r="B19" s="174"/>
      <c r="C19" s="199"/>
      <c r="D19" s="200"/>
      <c r="E19" s="200"/>
      <c r="F19" s="200"/>
      <c r="G19" s="200"/>
      <c r="H19" s="200"/>
      <c r="I19" s="201"/>
      <c r="J19" s="17"/>
    </row>
    <row r="20" spans="1:10" ht="12.75">
      <c r="A20" s="137"/>
      <c r="B20" s="72"/>
      <c r="C20" s="77"/>
      <c r="D20" s="73"/>
      <c r="E20" s="73"/>
      <c r="F20" s="73"/>
      <c r="G20" s="73"/>
      <c r="H20" s="73"/>
      <c r="I20" s="73"/>
      <c r="J20" s="21"/>
    </row>
    <row r="21" spans="1:10" ht="12.75">
      <c r="A21" s="173" t="s">
        <v>192</v>
      </c>
      <c r="B21" s="174"/>
      <c r="C21" s="202" t="s">
        <v>376</v>
      </c>
      <c r="D21" s="200"/>
      <c r="E21" s="200"/>
      <c r="F21" s="200"/>
      <c r="G21" s="200"/>
      <c r="H21" s="200"/>
      <c r="I21" s="201"/>
      <c r="J21" s="17"/>
    </row>
    <row r="22" spans="1:10" ht="12.75">
      <c r="A22" s="137"/>
      <c r="B22" s="72"/>
      <c r="C22" s="77"/>
      <c r="D22" s="73"/>
      <c r="E22" s="73"/>
      <c r="F22" s="73"/>
      <c r="G22" s="73"/>
      <c r="H22" s="73"/>
      <c r="I22" s="95"/>
      <c r="J22" s="17"/>
    </row>
    <row r="23" spans="1:10" ht="12.75">
      <c r="A23" s="173" t="s">
        <v>73</v>
      </c>
      <c r="B23" s="174"/>
      <c r="C23" s="78">
        <v>133</v>
      </c>
      <c r="D23" s="177" t="s">
        <v>374</v>
      </c>
      <c r="E23" s="190"/>
      <c r="F23" s="191"/>
      <c r="G23" s="188"/>
      <c r="H23" s="189"/>
      <c r="I23" s="92"/>
      <c r="J23" s="17"/>
    </row>
    <row r="24" spans="1:10" ht="12.75">
      <c r="A24" s="137"/>
      <c r="B24" s="72"/>
      <c r="C24" s="73"/>
      <c r="D24" s="79"/>
      <c r="E24" s="79"/>
      <c r="F24" s="79"/>
      <c r="G24" s="79"/>
      <c r="H24" s="73"/>
      <c r="I24" s="73"/>
      <c r="J24" s="17"/>
    </row>
    <row r="25" spans="1:10" ht="12.75">
      <c r="A25" s="173" t="s">
        <v>74</v>
      </c>
      <c r="B25" s="174"/>
      <c r="C25" s="78">
        <v>21</v>
      </c>
      <c r="D25" s="177" t="s">
        <v>377</v>
      </c>
      <c r="E25" s="190"/>
      <c r="F25" s="190"/>
      <c r="G25" s="191"/>
      <c r="H25" s="80" t="s">
        <v>75</v>
      </c>
      <c r="I25" s="139">
        <v>2496</v>
      </c>
      <c r="J25" s="17"/>
    </row>
    <row r="26" spans="1:10" ht="12.75">
      <c r="A26" s="137"/>
      <c r="B26" s="72"/>
      <c r="C26" s="73"/>
      <c r="D26" s="79"/>
      <c r="E26" s="79"/>
      <c r="F26" s="79"/>
      <c r="G26" s="72"/>
      <c r="H26" s="72" t="s">
        <v>359</v>
      </c>
      <c r="I26" s="77"/>
      <c r="J26" s="21"/>
    </row>
    <row r="27" spans="1:10" ht="12.75">
      <c r="A27" s="173" t="s">
        <v>194</v>
      </c>
      <c r="B27" s="174"/>
      <c r="C27" s="81" t="s">
        <v>378</v>
      </c>
      <c r="D27" s="82"/>
      <c r="E27" s="83"/>
      <c r="F27" s="84"/>
      <c r="G27" s="173" t="s">
        <v>193</v>
      </c>
      <c r="H27" s="174"/>
      <c r="I27" s="85" t="s">
        <v>379</v>
      </c>
      <c r="J27" s="17"/>
    </row>
    <row r="28" spans="1:10" ht="12.75">
      <c r="A28" s="137"/>
      <c r="B28" s="72"/>
      <c r="C28" s="73"/>
      <c r="D28" s="84"/>
      <c r="E28" s="84"/>
      <c r="F28" s="84"/>
      <c r="G28" s="84"/>
      <c r="H28" s="73"/>
      <c r="I28" s="143"/>
      <c r="J28" s="17"/>
    </row>
    <row r="29" spans="1:10" ht="12.75">
      <c r="A29" s="192" t="s">
        <v>76</v>
      </c>
      <c r="B29" s="193"/>
      <c r="C29" s="194"/>
      <c r="D29" s="194"/>
      <c r="E29" s="195" t="s">
        <v>77</v>
      </c>
      <c r="F29" s="196"/>
      <c r="G29" s="196"/>
      <c r="H29" s="197" t="s">
        <v>78</v>
      </c>
      <c r="I29" s="197"/>
      <c r="J29" s="17"/>
    </row>
    <row r="30" spans="1:10" ht="12.75">
      <c r="A30" s="83"/>
      <c r="B30" s="83"/>
      <c r="C30" s="83"/>
      <c r="D30" s="73"/>
      <c r="E30" s="73"/>
      <c r="F30" s="73"/>
      <c r="G30" s="73"/>
      <c r="H30" s="86"/>
      <c r="I30" s="143"/>
      <c r="J30" s="17"/>
    </row>
    <row r="31" spans="1:10" ht="12.75">
      <c r="A31" s="181"/>
      <c r="B31" s="182"/>
      <c r="C31" s="182"/>
      <c r="D31" s="183"/>
      <c r="E31" s="181"/>
      <c r="F31" s="182"/>
      <c r="G31" s="182"/>
      <c r="H31" s="184"/>
      <c r="I31" s="185"/>
      <c r="J31" s="17"/>
    </row>
    <row r="32" spans="1:10" ht="12.75">
      <c r="A32" s="149"/>
      <c r="B32" s="72"/>
      <c r="C32" s="77"/>
      <c r="D32" s="186"/>
      <c r="E32" s="186"/>
      <c r="F32" s="186"/>
      <c r="G32" s="187"/>
      <c r="H32" s="73"/>
      <c r="I32" s="144"/>
      <c r="J32" s="21"/>
    </row>
    <row r="33" spans="1:10" ht="12.75">
      <c r="A33" s="181"/>
      <c r="B33" s="182"/>
      <c r="C33" s="182"/>
      <c r="D33" s="183"/>
      <c r="E33" s="181"/>
      <c r="F33" s="182"/>
      <c r="G33" s="182"/>
      <c r="H33" s="184"/>
      <c r="I33" s="185"/>
      <c r="J33" s="17"/>
    </row>
    <row r="34" spans="1:10" ht="12.75">
      <c r="A34" s="149"/>
      <c r="B34" s="72"/>
      <c r="C34" s="77"/>
      <c r="D34" s="87"/>
      <c r="E34" s="87"/>
      <c r="F34" s="87"/>
      <c r="G34" s="71"/>
      <c r="H34" s="73"/>
      <c r="I34" s="145"/>
      <c r="J34" s="21"/>
    </row>
    <row r="35" spans="1:10" ht="12.75">
      <c r="A35" s="181"/>
      <c r="B35" s="182"/>
      <c r="C35" s="182"/>
      <c r="D35" s="183"/>
      <c r="E35" s="181"/>
      <c r="F35" s="182"/>
      <c r="G35" s="182"/>
      <c r="H35" s="184"/>
      <c r="I35" s="185"/>
      <c r="J35" s="17"/>
    </row>
    <row r="36" spans="1:10" ht="12.75">
      <c r="A36" s="149"/>
      <c r="B36" s="72"/>
      <c r="C36" s="77"/>
      <c r="D36" s="87"/>
      <c r="E36" s="87"/>
      <c r="F36" s="87"/>
      <c r="G36" s="71"/>
      <c r="H36" s="73"/>
      <c r="I36" s="146"/>
      <c r="J36" s="17"/>
    </row>
    <row r="37" spans="1:10" ht="12.75">
      <c r="A37" s="181"/>
      <c r="B37" s="182"/>
      <c r="C37" s="182"/>
      <c r="D37" s="183"/>
      <c r="E37" s="181"/>
      <c r="F37" s="182"/>
      <c r="G37" s="182"/>
      <c r="H37" s="184"/>
      <c r="I37" s="185"/>
      <c r="J37" s="17"/>
    </row>
    <row r="38" spans="1:10" ht="12.75">
      <c r="A38" s="148"/>
      <c r="B38" s="88"/>
      <c r="C38" s="165"/>
      <c r="D38" s="166"/>
      <c r="E38" s="73"/>
      <c r="F38" s="165"/>
      <c r="G38" s="166"/>
      <c r="H38" s="73"/>
      <c r="I38" s="73"/>
      <c r="J38" s="21"/>
    </row>
    <row r="39" spans="1:10" ht="12.75">
      <c r="A39" s="181"/>
      <c r="B39" s="182"/>
      <c r="C39" s="182"/>
      <c r="D39" s="183"/>
      <c r="E39" s="181"/>
      <c r="F39" s="182"/>
      <c r="G39" s="182"/>
      <c r="H39" s="184"/>
      <c r="I39" s="185"/>
      <c r="J39" s="17"/>
    </row>
    <row r="40" spans="1:10" ht="12.75">
      <c r="A40" s="148"/>
      <c r="B40" s="88"/>
      <c r="C40" s="89"/>
      <c r="D40" s="90"/>
      <c r="E40" s="73"/>
      <c r="F40" s="89"/>
      <c r="G40" s="90"/>
      <c r="H40" s="73"/>
      <c r="I40" s="73"/>
      <c r="J40" s="21"/>
    </row>
    <row r="41" spans="1:10" ht="12.75">
      <c r="A41" s="181"/>
      <c r="B41" s="182"/>
      <c r="C41" s="182"/>
      <c r="D41" s="183"/>
      <c r="E41" s="181"/>
      <c r="F41" s="182"/>
      <c r="G41" s="182"/>
      <c r="H41" s="184"/>
      <c r="I41" s="185"/>
      <c r="J41" s="17"/>
    </row>
    <row r="42" spans="1:10" ht="12.75">
      <c r="A42" s="92"/>
      <c r="B42" s="91"/>
      <c r="C42" s="91"/>
      <c r="D42" s="91"/>
      <c r="E42" s="92"/>
      <c r="F42" s="91"/>
      <c r="G42" s="91"/>
      <c r="H42" s="93"/>
      <c r="I42" s="147"/>
      <c r="J42" s="17"/>
    </row>
    <row r="43" spans="1:10" ht="12.75">
      <c r="A43" s="88"/>
      <c r="B43" s="88"/>
      <c r="C43" s="89"/>
      <c r="D43" s="90"/>
      <c r="E43" s="73"/>
      <c r="F43" s="89"/>
      <c r="G43" s="90"/>
      <c r="H43" s="73"/>
      <c r="I43" s="73"/>
      <c r="J43" s="17"/>
    </row>
    <row r="44" spans="1:10" ht="12.75">
      <c r="A44" s="94"/>
      <c r="B44" s="94"/>
      <c r="C44" s="94"/>
      <c r="D44" s="75"/>
      <c r="E44" s="75"/>
      <c r="F44" s="94"/>
      <c r="G44" s="75"/>
      <c r="H44" s="75"/>
      <c r="I44" s="75"/>
      <c r="J44" s="17"/>
    </row>
    <row r="45" spans="1:10" ht="12.75">
      <c r="A45" s="168" t="s">
        <v>343</v>
      </c>
      <c r="B45" s="169"/>
      <c r="C45" s="184"/>
      <c r="D45" s="185"/>
      <c r="E45" s="73"/>
      <c r="F45" s="177"/>
      <c r="G45" s="182"/>
      <c r="H45" s="182"/>
      <c r="I45" s="183"/>
      <c r="J45" s="17"/>
    </row>
    <row r="46" spans="1:10" ht="12.75">
      <c r="A46" s="88"/>
      <c r="B46" s="88"/>
      <c r="C46" s="165"/>
      <c r="D46" s="166"/>
      <c r="E46" s="73"/>
      <c r="F46" s="165"/>
      <c r="G46" s="167"/>
      <c r="H46" s="95"/>
      <c r="I46" s="95"/>
      <c r="J46" s="17"/>
    </row>
    <row r="47" spans="1:10" ht="12.75">
      <c r="A47" s="168" t="s">
        <v>79</v>
      </c>
      <c r="B47" s="169"/>
      <c r="C47" s="177" t="s">
        <v>383</v>
      </c>
      <c r="D47" s="178"/>
      <c r="E47" s="178"/>
      <c r="F47" s="178"/>
      <c r="G47" s="178"/>
      <c r="H47" s="178"/>
      <c r="I47" s="179"/>
      <c r="J47" s="17"/>
    </row>
    <row r="48" spans="1:10" ht="12.75">
      <c r="A48" s="137"/>
      <c r="B48" s="72"/>
      <c r="C48" s="77" t="s">
        <v>151</v>
      </c>
      <c r="D48" s="73"/>
      <c r="E48" s="73"/>
      <c r="F48" s="73"/>
      <c r="G48" s="73"/>
      <c r="H48" s="73"/>
      <c r="I48" s="73"/>
      <c r="J48" s="21"/>
    </row>
    <row r="49" spans="1:10" ht="12.75">
      <c r="A49" s="168" t="s">
        <v>152</v>
      </c>
      <c r="B49" s="169"/>
      <c r="C49" s="175" t="s">
        <v>380</v>
      </c>
      <c r="D49" s="171"/>
      <c r="E49" s="172"/>
      <c r="F49" s="73"/>
      <c r="G49" s="80" t="s">
        <v>153</v>
      </c>
      <c r="H49" s="175" t="s">
        <v>381</v>
      </c>
      <c r="I49" s="172"/>
      <c r="J49" s="17"/>
    </row>
    <row r="50" spans="1:10" ht="12.75">
      <c r="A50" s="137"/>
      <c r="B50" s="72"/>
      <c r="C50" s="77"/>
      <c r="D50" s="73"/>
      <c r="E50" s="73"/>
      <c r="F50" s="73"/>
      <c r="G50" s="73"/>
      <c r="H50" s="73"/>
      <c r="I50" s="73"/>
      <c r="J50" s="21"/>
    </row>
    <row r="51" spans="1:10" ht="12.75">
      <c r="A51" s="168" t="s">
        <v>191</v>
      </c>
      <c r="B51" s="169"/>
      <c r="C51" s="170" t="s">
        <v>393</v>
      </c>
      <c r="D51" s="171"/>
      <c r="E51" s="171"/>
      <c r="F51" s="171"/>
      <c r="G51" s="171"/>
      <c r="H51" s="171"/>
      <c r="I51" s="172"/>
      <c r="J51" s="17"/>
    </row>
    <row r="52" spans="1:10" ht="12.75">
      <c r="A52" s="137"/>
      <c r="B52" s="72"/>
      <c r="C52" s="73"/>
      <c r="D52" s="73"/>
      <c r="E52" s="73"/>
      <c r="F52" s="73"/>
      <c r="G52" s="73"/>
      <c r="H52" s="73"/>
      <c r="I52" s="73"/>
      <c r="J52" s="21"/>
    </row>
    <row r="53" spans="1:10" ht="12.75">
      <c r="A53" s="173" t="s">
        <v>280</v>
      </c>
      <c r="B53" s="174"/>
      <c r="C53" s="175" t="s">
        <v>399</v>
      </c>
      <c r="D53" s="171"/>
      <c r="E53" s="171"/>
      <c r="F53" s="171"/>
      <c r="G53" s="171"/>
      <c r="H53" s="171"/>
      <c r="I53" s="176"/>
      <c r="J53" s="17"/>
    </row>
    <row r="54" spans="1:10" ht="12.75">
      <c r="A54" s="75"/>
      <c r="B54" s="75"/>
      <c r="C54" s="180" t="s">
        <v>0</v>
      </c>
      <c r="D54" s="180"/>
      <c r="E54" s="180"/>
      <c r="F54" s="180"/>
      <c r="G54" s="180"/>
      <c r="H54" s="180"/>
      <c r="I54" s="135"/>
      <c r="J54" s="17"/>
    </row>
    <row r="55" spans="1:10" ht="12.75">
      <c r="A55" s="75"/>
      <c r="B55" s="75"/>
      <c r="C55" s="96"/>
      <c r="D55" s="96"/>
      <c r="E55" s="96"/>
      <c r="F55" s="96"/>
      <c r="G55" s="96"/>
      <c r="H55" s="96"/>
      <c r="I55" s="135"/>
      <c r="J55" s="17"/>
    </row>
    <row r="56" spans="1:10" ht="12.75">
      <c r="A56" s="75"/>
      <c r="B56" s="158" t="s">
        <v>80</v>
      </c>
      <c r="C56" s="159"/>
      <c r="D56" s="159"/>
      <c r="E56" s="159"/>
      <c r="F56" s="97"/>
      <c r="G56" s="97"/>
      <c r="H56" s="97"/>
      <c r="I56" s="97"/>
      <c r="J56" s="17"/>
    </row>
    <row r="57" spans="1:10" ht="12.75">
      <c r="A57" s="75"/>
      <c r="B57" s="160" t="s">
        <v>360</v>
      </c>
      <c r="C57" s="161"/>
      <c r="D57" s="161"/>
      <c r="E57" s="161"/>
      <c r="F57" s="161"/>
      <c r="G57" s="161"/>
      <c r="H57" s="161"/>
      <c r="I57" s="161"/>
      <c r="J57" s="17"/>
    </row>
    <row r="58" spans="1:10" ht="12.75">
      <c r="A58" s="75"/>
      <c r="B58" s="160" t="s">
        <v>361</v>
      </c>
      <c r="C58" s="161"/>
      <c r="D58" s="161"/>
      <c r="E58" s="161"/>
      <c r="F58" s="161"/>
      <c r="G58" s="161"/>
      <c r="H58" s="161"/>
      <c r="I58" s="97"/>
      <c r="J58" s="17"/>
    </row>
    <row r="59" spans="1:10" ht="12.75">
      <c r="A59" s="75"/>
      <c r="B59" s="160" t="s">
        <v>362</v>
      </c>
      <c r="C59" s="161"/>
      <c r="D59" s="161"/>
      <c r="E59" s="161"/>
      <c r="F59" s="161"/>
      <c r="G59" s="161"/>
      <c r="H59" s="161"/>
      <c r="I59" s="161"/>
      <c r="J59" s="17"/>
    </row>
    <row r="60" spans="1:10" ht="12.75">
      <c r="A60" s="75"/>
      <c r="B60" s="160" t="s">
        <v>363</v>
      </c>
      <c r="C60" s="161"/>
      <c r="D60" s="161"/>
      <c r="E60" s="161"/>
      <c r="F60" s="161"/>
      <c r="G60" s="161"/>
      <c r="H60" s="161"/>
      <c r="I60" s="161"/>
      <c r="J60" s="17"/>
    </row>
    <row r="61" spans="1:10" ht="12.75">
      <c r="A61" s="75"/>
      <c r="B61" s="98"/>
      <c r="C61" s="98"/>
      <c r="D61" s="98"/>
      <c r="E61" s="98"/>
      <c r="F61" s="98"/>
      <c r="G61" s="98"/>
      <c r="H61" s="99"/>
      <c r="I61" s="99"/>
      <c r="J61" s="21"/>
    </row>
    <row r="62" spans="1:10" ht="15" customHeight="1">
      <c r="A62" s="75"/>
      <c r="B62" s="98"/>
      <c r="C62" s="98"/>
      <c r="D62" s="98"/>
      <c r="E62" s="98"/>
      <c r="F62" s="98"/>
      <c r="G62" s="124" t="s">
        <v>395</v>
      </c>
      <c r="H62" s="124"/>
      <c r="I62" s="125" t="s">
        <v>384</v>
      </c>
      <c r="J62" s="21"/>
    </row>
    <row r="63" spans="1:10" ht="17.25" customHeight="1">
      <c r="A63" s="75"/>
      <c r="B63" s="98"/>
      <c r="C63" s="98"/>
      <c r="D63" s="98"/>
      <c r="E63" s="79" t="s">
        <v>394</v>
      </c>
      <c r="F63" s="126"/>
      <c r="G63" s="124"/>
      <c r="H63" s="124"/>
      <c r="I63" s="125"/>
      <c r="J63" s="21"/>
    </row>
    <row r="64" spans="1:10" ht="13.5" thickBot="1">
      <c r="A64" s="100" t="s">
        <v>81</v>
      </c>
      <c r="B64" s="73"/>
      <c r="C64" s="73"/>
      <c r="D64" s="73"/>
      <c r="E64" s="73"/>
      <c r="F64" s="73"/>
      <c r="G64" s="152" t="s">
        <v>400</v>
      </c>
      <c r="H64" s="132"/>
      <c r="I64" s="131" t="s">
        <v>397</v>
      </c>
      <c r="J64" s="21"/>
    </row>
    <row r="65" spans="1:10" ht="12.75">
      <c r="A65" s="73"/>
      <c r="B65" s="73"/>
      <c r="C65" s="73"/>
      <c r="D65" s="73"/>
      <c r="E65" s="75"/>
      <c r="F65" s="83"/>
      <c r="G65" s="162" t="s">
        <v>154</v>
      </c>
      <c r="H65" s="163"/>
      <c r="I65" s="164"/>
      <c r="J65" s="21"/>
    </row>
    <row r="66" spans="1:11" ht="12.75">
      <c r="A66" s="101"/>
      <c r="B66" s="101"/>
      <c r="C66" s="73"/>
      <c r="D66" s="73"/>
      <c r="E66" s="73"/>
      <c r="F66" s="73"/>
      <c r="G66" s="126"/>
      <c r="H66" s="126"/>
      <c r="I66" s="126"/>
      <c r="J66" s="21"/>
      <c r="K66" s="102"/>
    </row>
    <row r="67" spans="1:11" ht="12.75">
      <c r="A67" s="127"/>
      <c r="B67" s="127"/>
      <c r="C67" s="127"/>
      <c r="D67" s="127"/>
      <c r="E67" s="127"/>
      <c r="F67" s="127"/>
      <c r="G67" s="127"/>
      <c r="H67" s="127"/>
      <c r="I67" s="127"/>
      <c r="J67" s="102"/>
      <c r="K67" s="102"/>
    </row>
    <row r="68" spans="1:9" ht="12.75">
      <c r="A68" s="126"/>
      <c r="B68" s="126"/>
      <c r="C68" s="126"/>
      <c r="D68" s="126"/>
      <c r="E68" s="126"/>
      <c r="F68" s="126"/>
      <c r="G68" s="126"/>
      <c r="H68" s="126"/>
      <c r="I68" s="126"/>
    </row>
    <row r="69" spans="1:9" ht="12.75">
      <c r="A69" s="126"/>
      <c r="B69" s="126"/>
      <c r="C69" s="126"/>
      <c r="D69" s="126"/>
      <c r="E69" s="126"/>
      <c r="F69" s="126"/>
      <c r="G69" s="126"/>
      <c r="H69" s="126"/>
      <c r="I69" s="126"/>
    </row>
    <row r="70" spans="1:9" ht="12.75">
      <c r="A70" s="126"/>
      <c r="B70" s="126"/>
      <c r="C70" s="126"/>
      <c r="D70" s="126"/>
      <c r="E70" s="126"/>
      <c r="F70" s="126"/>
      <c r="G70" s="126"/>
      <c r="H70" s="126"/>
      <c r="I70" s="126"/>
    </row>
    <row r="71" spans="1:9" ht="12.75">
      <c r="A71" s="126"/>
      <c r="B71" s="126"/>
      <c r="C71" s="126"/>
      <c r="D71" s="126"/>
      <c r="E71" s="126"/>
      <c r="F71" s="126"/>
      <c r="G71" s="126"/>
      <c r="H71" s="126"/>
      <c r="I71" s="126"/>
    </row>
    <row r="72" spans="1:9" ht="12.75">
      <c r="A72" s="126"/>
      <c r="B72" s="126"/>
      <c r="C72" s="126"/>
      <c r="D72" s="126"/>
      <c r="E72" s="126"/>
      <c r="F72" s="126"/>
      <c r="G72" s="126"/>
      <c r="H72" s="126"/>
      <c r="I72" s="126"/>
    </row>
    <row r="73" spans="1:9" ht="12.75">
      <c r="A73" s="126"/>
      <c r="B73" s="126"/>
      <c r="C73" s="126"/>
      <c r="D73" s="126"/>
      <c r="E73" s="126"/>
      <c r="F73" s="126"/>
      <c r="G73" s="126"/>
      <c r="H73" s="126"/>
      <c r="I73" s="126"/>
    </row>
    <row r="74" spans="1:9" ht="12.75">
      <c r="A74" s="126"/>
      <c r="B74" s="126"/>
      <c r="C74" s="126"/>
      <c r="D74" s="126"/>
      <c r="E74" s="126"/>
      <c r="F74" s="126"/>
      <c r="G74" s="126"/>
      <c r="H74" s="126"/>
      <c r="I74" s="126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5:I65"/>
  </mergeCells>
  <conditionalFormatting sqref="H30">
    <cfRule type="cellIs" priority="1" dxfId="3" operator="equal" stopIfTrue="1">
      <formula>"DA"</formula>
    </cfRule>
  </conditionalFormatting>
  <dataValidations count="1">
    <dataValidation allowBlank="1" sqref="E1:IV61 J62:IV66 G62:I65 E63 E62:F62 E64:F66 E67:IV65536 A1:D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73" r:id="rId3"/>
  <rowBreaks count="1" manualBreakCount="1">
    <brk id="65" max="255" man="1"/>
  </rowBreaks>
  <ignoredErrors>
    <ignoredError sqref="A6:I24 A26:I33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"/>
  <sheetViews>
    <sheetView view="pageBreakPreview" zoomScale="90" zoomScaleSheetLayoutView="9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11" sqref="A111:E111"/>
    </sheetView>
  </sheetViews>
  <sheetFormatPr defaultColWidth="9.140625" defaultRowHeight="12.75"/>
  <cols>
    <col min="1" max="4" width="9.140625" style="23" customWidth="1"/>
    <col min="5" max="5" width="20.8515625" style="23" customWidth="1"/>
    <col min="6" max="6" width="9.28125" style="23" bestFit="1" customWidth="1"/>
    <col min="7" max="7" width="12.28125" style="23" bestFit="1" customWidth="1"/>
    <col min="8" max="9" width="12.00390625" style="23" customWidth="1"/>
    <col min="10" max="11" width="14.8515625" style="23" bestFit="1" customWidth="1"/>
    <col min="12" max="12" width="14.8515625" style="23" customWidth="1"/>
    <col min="13" max="13" width="9.140625" style="23" customWidth="1"/>
    <col min="14" max="14" width="16.421875" style="23" bestFit="1" customWidth="1"/>
    <col min="15" max="16384" width="9.140625" style="23" customWidth="1"/>
  </cols>
  <sheetData>
    <row r="1" spans="1:12" ht="12.75">
      <c r="A1" s="221" t="s">
        <v>203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"/>
    </row>
    <row r="2" spans="1:12" ht="12.75">
      <c r="A2" s="223" t="s">
        <v>405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"/>
    </row>
    <row r="3" spans="1:12" ht="12.75">
      <c r="A3" s="103"/>
      <c r="B3" s="130"/>
      <c r="C3" s="130"/>
      <c r="D3" s="130"/>
      <c r="E3" s="130"/>
      <c r="F3" s="226"/>
      <c r="G3" s="226"/>
      <c r="H3" s="104"/>
      <c r="I3" s="130"/>
      <c r="J3" s="130"/>
      <c r="K3" s="225" t="s">
        <v>58</v>
      </c>
      <c r="L3" s="225"/>
    </row>
    <row r="4" spans="1:12" ht="12.75">
      <c r="A4" s="219" t="s">
        <v>2</v>
      </c>
      <c r="B4" s="220"/>
      <c r="C4" s="220"/>
      <c r="D4" s="220"/>
      <c r="E4" s="220"/>
      <c r="F4" s="219" t="s">
        <v>221</v>
      </c>
      <c r="G4" s="219" t="s">
        <v>365</v>
      </c>
      <c r="H4" s="220"/>
      <c r="I4" s="220"/>
      <c r="J4" s="219" t="s">
        <v>366</v>
      </c>
      <c r="K4" s="220"/>
      <c r="L4" s="220"/>
    </row>
    <row r="5" spans="1:12" ht="12.75">
      <c r="A5" s="220"/>
      <c r="B5" s="220"/>
      <c r="C5" s="220"/>
      <c r="D5" s="220"/>
      <c r="E5" s="220"/>
      <c r="F5" s="220"/>
      <c r="G5" s="29" t="s">
        <v>353</v>
      </c>
      <c r="H5" s="29" t="s">
        <v>354</v>
      </c>
      <c r="I5" s="29" t="s">
        <v>355</v>
      </c>
      <c r="J5" s="29" t="s">
        <v>353</v>
      </c>
      <c r="K5" s="29" t="s">
        <v>354</v>
      </c>
      <c r="L5" s="29" t="s">
        <v>355</v>
      </c>
    </row>
    <row r="6" spans="1:12" ht="12.75">
      <c r="A6" s="219">
        <v>1</v>
      </c>
      <c r="B6" s="219"/>
      <c r="C6" s="219"/>
      <c r="D6" s="219"/>
      <c r="E6" s="219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2" ht="12.75">
      <c r="A7" s="212" t="s">
        <v>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</row>
    <row r="8" spans="1:16" ht="12.75">
      <c r="A8" s="215" t="s">
        <v>155</v>
      </c>
      <c r="B8" s="216"/>
      <c r="C8" s="216"/>
      <c r="D8" s="217"/>
      <c r="E8" s="218"/>
      <c r="F8" s="6">
        <v>1</v>
      </c>
      <c r="G8" s="43">
        <f>G9+G10</f>
        <v>0</v>
      </c>
      <c r="H8" s="44">
        <f>H9+H10</f>
        <v>0</v>
      </c>
      <c r="I8" s="45">
        <f>SUM(G8:H8)</f>
        <v>0</v>
      </c>
      <c r="J8" s="43">
        <f>J9+J10</f>
        <v>0</v>
      </c>
      <c r="K8" s="44">
        <f>K9+K10</f>
        <v>0</v>
      </c>
      <c r="L8" s="45">
        <f>IF((J8+K8)=SUM(L9:L10),(J8+K8),FALSE)</f>
        <v>0</v>
      </c>
      <c r="N8" s="134"/>
      <c r="O8" s="134"/>
      <c r="P8" s="134"/>
    </row>
    <row r="9" spans="1:16" ht="12.75">
      <c r="A9" s="227" t="s">
        <v>304</v>
      </c>
      <c r="B9" s="228"/>
      <c r="C9" s="228"/>
      <c r="D9" s="228"/>
      <c r="E9" s="229"/>
      <c r="F9" s="7">
        <v>2</v>
      </c>
      <c r="G9" s="46"/>
      <c r="H9" s="47"/>
      <c r="I9" s="48">
        <f aca="true" t="shared" si="0" ref="I9:I72">SUM(G9:H9)</f>
        <v>0</v>
      </c>
      <c r="J9" s="46"/>
      <c r="K9" s="47"/>
      <c r="L9" s="48">
        <f aca="true" t="shared" si="1" ref="L9:L71">J9+K9</f>
        <v>0</v>
      </c>
      <c r="N9" s="134"/>
      <c r="O9" s="134"/>
      <c r="P9" s="134"/>
    </row>
    <row r="10" spans="1:16" ht="12.75">
      <c r="A10" s="227" t="s">
        <v>305</v>
      </c>
      <c r="B10" s="228"/>
      <c r="C10" s="228"/>
      <c r="D10" s="228"/>
      <c r="E10" s="229"/>
      <c r="F10" s="7">
        <v>3</v>
      </c>
      <c r="G10" s="46"/>
      <c r="H10" s="47"/>
      <c r="I10" s="48">
        <f t="shared" si="0"/>
        <v>0</v>
      </c>
      <c r="J10" s="46"/>
      <c r="K10" s="47"/>
      <c r="L10" s="48">
        <f t="shared" si="1"/>
        <v>0</v>
      </c>
      <c r="N10" s="134"/>
      <c r="O10" s="134"/>
      <c r="P10" s="134"/>
    </row>
    <row r="11" spans="1:16" ht="12.75">
      <c r="A11" s="230" t="s">
        <v>156</v>
      </c>
      <c r="B11" s="231"/>
      <c r="C11" s="231"/>
      <c r="D11" s="228"/>
      <c r="E11" s="229"/>
      <c r="F11" s="7">
        <v>4</v>
      </c>
      <c r="G11" s="49">
        <f>G12+G13</f>
        <v>0</v>
      </c>
      <c r="H11" s="50">
        <f>H12+H13</f>
        <v>10828283.47</v>
      </c>
      <c r="I11" s="48">
        <f t="shared" si="0"/>
        <v>10828283.47</v>
      </c>
      <c r="J11" s="49">
        <f>J12+J13</f>
        <v>0</v>
      </c>
      <c r="K11" s="50">
        <f>K12+K13</f>
        <v>14333691.14</v>
      </c>
      <c r="L11" s="48">
        <f>IF((J11+K11)=SUM(L12:L13),(J11+K11),FALSE)</f>
        <v>14333691.14</v>
      </c>
      <c r="N11" s="134"/>
      <c r="O11" s="134"/>
      <c r="P11" s="134"/>
    </row>
    <row r="12" spans="1:16" ht="12.75">
      <c r="A12" s="227" t="s">
        <v>306</v>
      </c>
      <c r="B12" s="228"/>
      <c r="C12" s="228"/>
      <c r="D12" s="228"/>
      <c r="E12" s="229"/>
      <c r="F12" s="7">
        <v>5</v>
      </c>
      <c r="G12" s="46"/>
      <c r="H12" s="47"/>
      <c r="I12" s="48">
        <f t="shared" si="0"/>
        <v>0</v>
      </c>
      <c r="J12" s="46"/>
      <c r="K12" s="47"/>
      <c r="L12" s="48">
        <f t="shared" si="1"/>
        <v>0</v>
      </c>
      <c r="N12" s="134"/>
      <c r="O12" s="134"/>
      <c r="P12" s="134"/>
    </row>
    <row r="13" spans="1:16" ht="12.75">
      <c r="A13" s="227" t="s">
        <v>307</v>
      </c>
      <c r="B13" s="228"/>
      <c r="C13" s="228"/>
      <c r="D13" s="228"/>
      <c r="E13" s="229"/>
      <c r="F13" s="7">
        <v>6</v>
      </c>
      <c r="G13" s="46"/>
      <c r="H13" s="47">
        <v>10828283.47</v>
      </c>
      <c r="I13" s="48">
        <f t="shared" si="0"/>
        <v>10828283.47</v>
      </c>
      <c r="J13" s="46"/>
      <c r="K13" s="47">
        <v>14333691.14</v>
      </c>
      <c r="L13" s="48">
        <f t="shared" si="1"/>
        <v>14333691.14</v>
      </c>
      <c r="N13" s="134"/>
      <c r="O13" s="134"/>
      <c r="P13" s="134"/>
    </row>
    <row r="14" spans="1:16" ht="12.75">
      <c r="A14" s="230" t="s">
        <v>157</v>
      </c>
      <c r="B14" s="231"/>
      <c r="C14" s="231"/>
      <c r="D14" s="228"/>
      <c r="E14" s="229"/>
      <c r="F14" s="7">
        <v>7</v>
      </c>
      <c r="G14" s="49">
        <f>G15+G16+G17</f>
        <v>0</v>
      </c>
      <c r="H14" s="50">
        <f>H15+H16+H17</f>
        <v>738628383.9200001</v>
      </c>
      <c r="I14" s="48">
        <f t="shared" si="0"/>
        <v>738628383.9200001</v>
      </c>
      <c r="J14" s="49">
        <f>J15+J16+J17</f>
        <v>0</v>
      </c>
      <c r="K14" s="50">
        <f>K15+K16+K17</f>
        <v>732482248.9800069</v>
      </c>
      <c r="L14" s="48">
        <f>IF((J14+K14)=SUM(L15:L17),(J14+K14),FALSE)</f>
        <v>732482248.9800069</v>
      </c>
      <c r="N14" s="134"/>
      <c r="O14" s="134"/>
      <c r="P14" s="134"/>
    </row>
    <row r="15" spans="1:16" ht="12.75">
      <c r="A15" s="227" t="s">
        <v>308</v>
      </c>
      <c r="B15" s="228"/>
      <c r="C15" s="228"/>
      <c r="D15" s="228"/>
      <c r="E15" s="229"/>
      <c r="F15" s="7">
        <v>8</v>
      </c>
      <c r="G15" s="46"/>
      <c r="H15" s="47">
        <v>716354951.35</v>
      </c>
      <c r="I15" s="48">
        <f t="shared" si="0"/>
        <v>716354951.35</v>
      </c>
      <c r="J15" s="46"/>
      <c r="K15" s="47">
        <v>700868976.5</v>
      </c>
      <c r="L15" s="48">
        <f t="shared" si="1"/>
        <v>700868976.5</v>
      </c>
      <c r="N15" s="134"/>
      <c r="O15" s="134"/>
      <c r="P15" s="134"/>
    </row>
    <row r="16" spans="1:16" ht="12.75">
      <c r="A16" s="227" t="s">
        <v>309</v>
      </c>
      <c r="B16" s="228"/>
      <c r="C16" s="228"/>
      <c r="D16" s="228"/>
      <c r="E16" s="229"/>
      <c r="F16" s="7">
        <v>9</v>
      </c>
      <c r="G16" s="46"/>
      <c r="H16" s="47">
        <v>17828698.6</v>
      </c>
      <c r="I16" s="48">
        <f t="shared" si="0"/>
        <v>17828698.6</v>
      </c>
      <c r="J16" s="46"/>
      <c r="K16" s="47">
        <v>14013694.830000013</v>
      </c>
      <c r="L16" s="48">
        <f t="shared" si="1"/>
        <v>14013694.830000013</v>
      </c>
      <c r="N16" s="134"/>
      <c r="O16" s="134"/>
      <c r="P16" s="134"/>
    </row>
    <row r="17" spans="1:16" ht="12.75">
      <c r="A17" s="227" t="s">
        <v>310</v>
      </c>
      <c r="B17" s="228"/>
      <c r="C17" s="228"/>
      <c r="D17" s="228"/>
      <c r="E17" s="229"/>
      <c r="F17" s="7">
        <v>10</v>
      </c>
      <c r="G17" s="46"/>
      <c r="H17" s="47">
        <v>4444733.97</v>
      </c>
      <c r="I17" s="48">
        <f t="shared" si="0"/>
        <v>4444733.97</v>
      </c>
      <c r="J17" s="46"/>
      <c r="K17" s="47">
        <v>17599577.65000689</v>
      </c>
      <c r="L17" s="48">
        <f t="shared" si="1"/>
        <v>17599577.65000689</v>
      </c>
      <c r="N17" s="134"/>
      <c r="O17" s="134"/>
      <c r="P17" s="134"/>
    </row>
    <row r="18" spans="1:16" ht="12.75">
      <c r="A18" s="230" t="s">
        <v>158</v>
      </c>
      <c r="B18" s="231"/>
      <c r="C18" s="231"/>
      <c r="D18" s="228"/>
      <c r="E18" s="229"/>
      <c r="F18" s="7">
        <v>11</v>
      </c>
      <c r="G18" s="49">
        <f>G19+G20+G24+G43</f>
        <v>2240764820.36</v>
      </c>
      <c r="H18" s="50">
        <f>H19+H20+H24+H43</f>
        <v>3934571726.3799996</v>
      </c>
      <c r="I18" s="48">
        <f t="shared" si="0"/>
        <v>6175336546.74</v>
      </c>
      <c r="J18" s="49">
        <f>J19+J20+J24+J43</f>
        <v>2416956164.659999</v>
      </c>
      <c r="K18" s="50">
        <f>K19+K20+K24+K43</f>
        <v>3910824965.1499944</v>
      </c>
      <c r="L18" s="48">
        <f>SUM(J18:K18)</f>
        <v>6327781129.809994</v>
      </c>
      <c r="N18" s="134"/>
      <c r="O18" s="134"/>
      <c r="P18" s="134"/>
    </row>
    <row r="19" spans="1:16" ht="25.5" customHeight="1">
      <c r="A19" s="230" t="s">
        <v>311</v>
      </c>
      <c r="B19" s="231"/>
      <c r="C19" s="231"/>
      <c r="D19" s="228"/>
      <c r="E19" s="229"/>
      <c r="F19" s="7">
        <v>12</v>
      </c>
      <c r="G19" s="46"/>
      <c r="H19" s="47">
        <v>514715134.97</v>
      </c>
      <c r="I19" s="48">
        <f t="shared" si="0"/>
        <v>514715134.97</v>
      </c>
      <c r="J19" s="46"/>
      <c r="K19" s="47">
        <v>479754760.23999965</v>
      </c>
      <c r="L19" s="48">
        <f t="shared" si="1"/>
        <v>479754760.23999965</v>
      </c>
      <c r="N19" s="134"/>
      <c r="O19" s="134"/>
      <c r="P19" s="134"/>
    </row>
    <row r="20" spans="1:16" ht="21" customHeight="1">
      <c r="A20" s="230" t="s">
        <v>159</v>
      </c>
      <c r="B20" s="231"/>
      <c r="C20" s="231"/>
      <c r="D20" s="228"/>
      <c r="E20" s="229"/>
      <c r="F20" s="7">
        <v>13</v>
      </c>
      <c r="G20" s="49">
        <f>SUM(G21:G23)</f>
        <v>0</v>
      </c>
      <c r="H20" s="50">
        <f>SUM(H21:H23)</f>
        <v>421370991.63</v>
      </c>
      <c r="I20" s="48">
        <f t="shared" si="0"/>
        <v>421370991.63</v>
      </c>
      <c r="J20" s="49">
        <f>J21+J22+J23</f>
        <v>0</v>
      </c>
      <c r="K20" s="50">
        <f>K21+K22+K23</f>
        <v>421415760.549999</v>
      </c>
      <c r="L20" s="48">
        <f>IF((J20+K20)=SUM(L21:L23),(J20+K20),FALSE)</f>
        <v>421415760.549999</v>
      </c>
      <c r="N20" s="134"/>
      <c r="O20" s="134"/>
      <c r="P20" s="134"/>
    </row>
    <row r="21" spans="1:16" ht="12.75">
      <c r="A21" s="227" t="s">
        <v>312</v>
      </c>
      <c r="B21" s="228"/>
      <c r="C21" s="228"/>
      <c r="D21" s="228"/>
      <c r="E21" s="229"/>
      <c r="F21" s="7">
        <v>14</v>
      </c>
      <c r="G21" s="46"/>
      <c r="H21" s="47">
        <v>389111291.63</v>
      </c>
      <c r="I21" s="48">
        <f t="shared" si="0"/>
        <v>389111291.63</v>
      </c>
      <c r="J21" s="46"/>
      <c r="K21" s="47">
        <v>389156060.549999</v>
      </c>
      <c r="L21" s="48">
        <f t="shared" si="1"/>
        <v>389156060.549999</v>
      </c>
      <c r="N21" s="134"/>
      <c r="O21" s="134"/>
      <c r="P21" s="134"/>
    </row>
    <row r="22" spans="1:16" ht="12.75">
      <c r="A22" s="227" t="s">
        <v>313</v>
      </c>
      <c r="B22" s="228"/>
      <c r="C22" s="228"/>
      <c r="D22" s="228"/>
      <c r="E22" s="229"/>
      <c r="F22" s="7">
        <v>15</v>
      </c>
      <c r="G22" s="46"/>
      <c r="H22" s="47">
        <v>4259700</v>
      </c>
      <c r="I22" s="48">
        <f t="shared" si="0"/>
        <v>4259700</v>
      </c>
      <c r="J22" s="46"/>
      <c r="K22" s="47">
        <v>4259700</v>
      </c>
      <c r="L22" s="48">
        <f t="shared" si="1"/>
        <v>4259700</v>
      </c>
      <c r="N22" s="134"/>
      <c r="O22" s="134"/>
      <c r="P22" s="134"/>
    </row>
    <row r="23" spans="1:16" ht="12.75">
      <c r="A23" s="227" t="s">
        <v>314</v>
      </c>
      <c r="B23" s="228"/>
      <c r="C23" s="228"/>
      <c r="D23" s="228"/>
      <c r="E23" s="229"/>
      <c r="F23" s="7">
        <v>16</v>
      </c>
      <c r="G23" s="46"/>
      <c r="H23" s="47">
        <v>28000000</v>
      </c>
      <c r="I23" s="48">
        <f t="shared" si="0"/>
        <v>28000000</v>
      </c>
      <c r="J23" s="46"/>
      <c r="K23" s="47">
        <v>28000000</v>
      </c>
      <c r="L23" s="48">
        <f t="shared" si="1"/>
        <v>28000000</v>
      </c>
      <c r="N23" s="134"/>
      <c r="O23" s="134"/>
      <c r="P23" s="134"/>
    </row>
    <row r="24" spans="1:16" ht="12.75">
      <c r="A24" s="230" t="s">
        <v>160</v>
      </c>
      <c r="B24" s="231"/>
      <c r="C24" s="231"/>
      <c r="D24" s="228"/>
      <c r="E24" s="229"/>
      <c r="F24" s="7">
        <v>17</v>
      </c>
      <c r="G24" s="49">
        <f>G25+G28+G33+G39</f>
        <v>2240764820.36</v>
      </c>
      <c r="H24" s="50">
        <f>H25+H28+H33+H39</f>
        <v>2998485599.7799997</v>
      </c>
      <c r="I24" s="48">
        <f t="shared" si="0"/>
        <v>5239250420.139999</v>
      </c>
      <c r="J24" s="49">
        <f>J25+J28+J33+J39</f>
        <v>2416956164.659999</v>
      </c>
      <c r="K24" s="50">
        <f>K25+K28+K33+K39</f>
        <v>3009654444.359996</v>
      </c>
      <c r="L24" s="48">
        <f>SUM(J24:K24)</f>
        <v>5426610609.019995</v>
      </c>
      <c r="N24" s="134"/>
      <c r="O24" s="134"/>
      <c r="P24" s="134"/>
    </row>
    <row r="25" spans="1:16" ht="12.75">
      <c r="A25" s="227" t="s">
        <v>161</v>
      </c>
      <c r="B25" s="228"/>
      <c r="C25" s="228"/>
      <c r="D25" s="228"/>
      <c r="E25" s="229"/>
      <c r="F25" s="7">
        <v>18</v>
      </c>
      <c r="G25" s="49">
        <f>G26+G27</f>
        <v>1395070433.86</v>
      </c>
      <c r="H25" s="50">
        <f>H26+H27</f>
        <v>848512147.56</v>
      </c>
      <c r="I25" s="48">
        <f>SUM(G25:H25)</f>
        <v>2243582581.42</v>
      </c>
      <c r="J25" s="49">
        <f>J26+J27</f>
        <v>1209820410.05</v>
      </c>
      <c r="K25" s="50">
        <f>K26+K27</f>
        <v>875847754.149999</v>
      </c>
      <c r="L25" s="48">
        <f>IF((J25+K25)=SUM(L26:L27),(J25+K25),FALSE)</f>
        <v>2085668164.1999989</v>
      </c>
      <c r="N25" s="134"/>
      <c r="O25" s="134"/>
      <c r="P25" s="134"/>
    </row>
    <row r="26" spans="1:16" ht="22.5" customHeight="1">
      <c r="A26" s="227" t="s">
        <v>315</v>
      </c>
      <c r="B26" s="228"/>
      <c r="C26" s="228"/>
      <c r="D26" s="228"/>
      <c r="E26" s="229"/>
      <c r="F26" s="7">
        <v>19</v>
      </c>
      <c r="G26" s="46">
        <v>1395070433.86</v>
      </c>
      <c r="H26" s="47">
        <v>848512147.56</v>
      </c>
      <c r="I26" s="48">
        <f t="shared" si="0"/>
        <v>2243582581.42</v>
      </c>
      <c r="J26" s="46">
        <v>1209820410.05</v>
      </c>
      <c r="K26" s="47">
        <v>875847754.149999</v>
      </c>
      <c r="L26" s="48">
        <f t="shared" si="1"/>
        <v>2085668164.1999989</v>
      </c>
      <c r="N26" s="134"/>
      <c r="O26" s="134"/>
      <c r="P26" s="134"/>
    </row>
    <row r="27" spans="1:16" ht="12.75">
      <c r="A27" s="227" t="s">
        <v>316</v>
      </c>
      <c r="B27" s="228"/>
      <c r="C27" s="228"/>
      <c r="D27" s="228"/>
      <c r="E27" s="229"/>
      <c r="F27" s="7">
        <v>20</v>
      </c>
      <c r="G27" s="46"/>
      <c r="H27" s="47"/>
      <c r="I27" s="48">
        <f t="shared" si="0"/>
        <v>0</v>
      </c>
      <c r="J27" s="46"/>
      <c r="K27" s="47"/>
      <c r="L27" s="48">
        <f t="shared" si="1"/>
        <v>0</v>
      </c>
      <c r="N27" s="134"/>
      <c r="O27" s="134"/>
      <c r="P27" s="134"/>
    </row>
    <row r="28" spans="1:16" ht="12.75">
      <c r="A28" s="227" t="s">
        <v>162</v>
      </c>
      <c r="B28" s="228"/>
      <c r="C28" s="228"/>
      <c r="D28" s="228"/>
      <c r="E28" s="229"/>
      <c r="F28" s="7">
        <v>21</v>
      </c>
      <c r="G28" s="49">
        <f>SUM(G29:G32)</f>
        <v>333114110.44</v>
      </c>
      <c r="H28" s="50">
        <f>SUM(H29:H32)</f>
        <v>701409187.14</v>
      </c>
      <c r="I28" s="48">
        <f>SUM(G28:H28)</f>
        <v>1034523297.5799999</v>
      </c>
      <c r="J28" s="49">
        <f>SUM(J29:J32)</f>
        <v>744973829.2799989</v>
      </c>
      <c r="K28" s="50">
        <f>SUM(K29:K32)</f>
        <v>863223532.2199988</v>
      </c>
      <c r="L28" s="48">
        <f>SUM(J28:K28)</f>
        <v>1608197361.4999976</v>
      </c>
      <c r="N28" s="134"/>
      <c r="O28" s="134"/>
      <c r="P28" s="134"/>
    </row>
    <row r="29" spans="1:16" ht="12.75">
      <c r="A29" s="227" t="s">
        <v>317</v>
      </c>
      <c r="B29" s="228"/>
      <c r="C29" s="228"/>
      <c r="D29" s="228"/>
      <c r="E29" s="229"/>
      <c r="F29" s="7">
        <v>22</v>
      </c>
      <c r="G29" s="46">
        <v>28100427.06</v>
      </c>
      <c r="H29" s="47">
        <v>271820308.57</v>
      </c>
      <c r="I29" s="48">
        <f t="shared" si="0"/>
        <v>299920735.63</v>
      </c>
      <c r="J29" s="46">
        <v>10223402.42</v>
      </c>
      <c r="K29" s="47">
        <v>247234785.3799999</v>
      </c>
      <c r="L29" s="48">
        <f t="shared" si="1"/>
        <v>257458187.7999999</v>
      </c>
      <c r="N29" s="134"/>
      <c r="O29" s="134"/>
      <c r="P29" s="134"/>
    </row>
    <row r="30" spans="1:16" ht="24" customHeight="1">
      <c r="A30" s="227" t="s">
        <v>318</v>
      </c>
      <c r="B30" s="228"/>
      <c r="C30" s="228"/>
      <c r="D30" s="228"/>
      <c r="E30" s="229"/>
      <c r="F30" s="7">
        <v>23</v>
      </c>
      <c r="G30" s="46">
        <v>305013683.38</v>
      </c>
      <c r="H30" s="47">
        <v>405686625.56</v>
      </c>
      <c r="I30" s="48">
        <f t="shared" si="0"/>
        <v>710700308.94</v>
      </c>
      <c r="J30" s="46">
        <v>734750426.859999</v>
      </c>
      <c r="K30" s="47">
        <v>589374360.319999</v>
      </c>
      <c r="L30" s="48">
        <f t="shared" si="1"/>
        <v>1324124787.179998</v>
      </c>
      <c r="N30" s="134"/>
      <c r="O30" s="134"/>
      <c r="P30" s="134"/>
    </row>
    <row r="31" spans="1:16" ht="12.75">
      <c r="A31" s="227" t="s">
        <v>319</v>
      </c>
      <c r="B31" s="228"/>
      <c r="C31" s="228"/>
      <c r="D31" s="228"/>
      <c r="E31" s="229"/>
      <c r="F31" s="7">
        <v>24</v>
      </c>
      <c r="G31" s="46"/>
      <c r="H31" s="47">
        <v>23902253.01</v>
      </c>
      <c r="I31" s="48">
        <f t="shared" si="0"/>
        <v>23902253.01</v>
      </c>
      <c r="J31" s="46"/>
      <c r="K31" s="47">
        <v>26614386.52</v>
      </c>
      <c r="L31" s="48">
        <f t="shared" si="1"/>
        <v>26614386.52</v>
      </c>
      <c r="N31" s="134"/>
      <c r="O31" s="134"/>
      <c r="P31" s="134"/>
    </row>
    <row r="32" spans="1:16" ht="12.75">
      <c r="A32" s="227" t="s">
        <v>320</v>
      </c>
      <c r="B32" s="228"/>
      <c r="C32" s="228"/>
      <c r="D32" s="228"/>
      <c r="E32" s="229"/>
      <c r="F32" s="7">
        <v>25</v>
      </c>
      <c r="G32" s="46"/>
      <c r="H32" s="47"/>
      <c r="I32" s="48">
        <f t="shared" si="0"/>
        <v>0</v>
      </c>
      <c r="J32" s="46"/>
      <c r="K32" s="47"/>
      <c r="L32" s="48">
        <f t="shared" si="1"/>
        <v>0</v>
      </c>
      <c r="N32" s="134"/>
      <c r="O32" s="134"/>
      <c r="P32" s="134"/>
    </row>
    <row r="33" spans="1:16" ht="12.75">
      <c r="A33" s="227" t="s">
        <v>163</v>
      </c>
      <c r="B33" s="228"/>
      <c r="C33" s="228"/>
      <c r="D33" s="228"/>
      <c r="E33" s="229"/>
      <c r="F33" s="7">
        <v>26</v>
      </c>
      <c r="G33" s="49">
        <f>SUM(G34:G38)</f>
        <v>109088399.27000001</v>
      </c>
      <c r="H33" s="50">
        <f>SUM(H34:H38)</f>
        <v>176374179.84</v>
      </c>
      <c r="I33" s="48">
        <f t="shared" si="0"/>
        <v>285462579.11</v>
      </c>
      <c r="J33" s="49">
        <f>SUM(J34:J38)</f>
        <v>58270307.829999804</v>
      </c>
      <c r="K33" s="50">
        <f>SUM(K34:K38)</f>
        <v>12952845.36999999</v>
      </c>
      <c r="L33" s="48">
        <f>SUM(J33:K33)</f>
        <v>71223153.1999998</v>
      </c>
      <c r="N33" s="134"/>
      <c r="O33" s="134"/>
      <c r="P33" s="134"/>
    </row>
    <row r="34" spans="1:16" ht="12.75">
      <c r="A34" s="227" t="s">
        <v>321</v>
      </c>
      <c r="B34" s="228"/>
      <c r="C34" s="228"/>
      <c r="D34" s="228"/>
      <c r="E34" s="229"/>
      <c r="F34" s="7">
        <v>27</v>
      </c>
      <c r="G34" s="46"/>
      <c r="H34" s="47">
        <v>14721773.85</v>
      </c>
      <c r="I34" s="48">
        <f t="shared" si="0"/>
        <v>14721773.85</v>
      </c>
      <c r="J34" s="46"/>
      <c r="K34" s="47">
        <v>12952845.36999999</v>
      </c>
      <c r="L34" s="48">
        <f t="shared" si="1"/>
        <v>12952845.36999999</v>
      </c>
      <c r="N34" s="134"/>
      <c r="O34" s="134"/>
      <c r="P34" s="134"/>
    </row>
    <row r="35" spans="1:16" ht="24" customHeight="1">
      <c r="A35" s="227" t="s">
        <v>322</v>
      </c>
      <c r="B35" s="228"/>
      <c r="C35" s="228"/>
      <c r="D35" s="228"/>
      <c r="E35" s="229"/>
      <c r="F35" s="7">
        <v>28</v>
      </c>
      <c r="G35" s="46">
        <v>41945345.48</v>
      </c>
      <c r="H35" s="47">
        <v>43534412.92</v>
      </c>
      <c r="I35" s="48">
        <f t="shared" si="0"/>
        <v>85479758.4</v>
      </c>
      <c r="J35" s="46">
        <v>45262894.9399999</v>
      </c>
      <c r="K35" s="47">
        <v>0</v>
      </c>
      <c r="L35" s="48">
        <f t="shared" si="1"/>
        <v>45262894.9399999</v>
      </c>
      <c r="N35" s="134"/>
      <c r="O35" s="134"/>
      <c r="P35" s="134"/>
    </row>
    <row r="36" spans="1:16" ht="12.75">
      <c r="A36" s="227" t="s">
        <v>323</v>
      </c>
      <c r="B36" s="228"/>
      <c r="C36" s="228"/>
      <c r="D36" s="228"/>
      <c r="E36" s="229"/>
      <c r="F36" s="7">
        <v>29</v>
      </c>
      <c r="G36" s="46"/>
      <c r="H36" s="47"/>
      <c r="I36" s="48">
        <f t="shared" si="0"/>
        <v>0</v>
      </c>
      <c r="J36" s="46"/>
      <c r="K36" s="47"/>
      <c r="L36" s="48">
        <f t="shared" si="1"/>
        <v>0</v>
      </c>
      <c r="N36" s="134"/>
      <c r="O36" s="134"/>
      <c r="P36" s="134"/>
    </row>
    <row r="37" spans="1:16" ht="12.75">
      <c r="A37" s="227" t="s">
        <v>324</v>
      </c>
      <c r="B37" s="228"/>
      <c r="C37" s="228"/>
      <c r="D37" s="228"/>
      <c r="E37" s="229"/>
      <c r="F37" s="7">
        <v>30</v>
      </c>
      <c r="G37" s="46">
        <v>67143053.79</v>
      </c>
      <c r="H37" s="47">
        <v>118117993.07</v>
      </c>
      <c r="I37" s="48">
        <f t="shared" si="0"/>
        <v>185261046.86</v>
      </c>
      <c r="J37" s="46">
        <v>13007412.8899999</v>
      </c>
      <c r="K37" s="47">
        <v>0</v>
      </c>
      <c r="L37" s="48">
        <f t="shared" si="1"/>
        <v>13007412.8899999</v>
      </c>
      <c r="N37" s="134"/>
      <c r="O37" s="134"/>
      <c r="P37" s="134"/>
    </row>
    <row r="38" spans="1:16" ht="12.75">
      <c r="A38" s="227" t="s">
        <v>325</v>
      </c>
      <c r="B38" s="228"/>
      <c r="C38" s="228"/>
      <c r="D38" s="228"/>
      <c r="E38" s="229"/>
      <c r="F38" s="7">
        <v>31</v>
      </c>
      <c r="G38" s="46"/>
      <c r="H38" s="47"/>
      <c r="I38" s="48">
        <f t="shared" si="0"/>
        <v>0</v>
      </c>
      <c r="J38" s="46"/>
      <c r="K38" s="47"/>
      <c r="L38" s="48">
        <f t="shared" si="1"/>
        <v>0</v>
      </c>
      <c r="N38" s="134"/>
      <c r="O38" s="134"/>
      <c r="P38" s="134"/>
    </row>
    <row r="39" spans="1:16" ht="12.75">
      <c r="A39" s="227" t="s">
        <v>164</v>
      </c>
      <c r="B39" s="228"/>
      <c r="C39" s="228"/>
      <c r="D39" s="228"/>
      <c r="E39" s="229"/>
      <c r="F39" s="7">
        <v>32</v>
      </c>
      <c r="G39" s="49">
        <f>SUM(G40:G42)</f>
        <v>403491876.79</v>
      </c>
      <c r="H39" s="50">
        <f>SUM(H40:H42)</f>
        <v>1272190085.24</v>
      </c>
      <c r="I39" s="48">
        <f>SUM(G39:H39)</f>
        <v>1675681962.03</v>
      </c>
      <c r="J39" s="49">
        <f>J40+J41+J42</f>
        <v>403891617.5</v>
      </c>
      <c r="K39" s="50">
        <f>K40+K41+K42</f>
        <v>1257630312.619998</v>
      </c>
      <c r="L39" s="48">
        <f>IF((J39+K39)=SUM(L40:L42),(J39+K39),FALSE)</f>
        <v>1661521930.119998</v>
      </c>
      <c r="N39" s="134"/>
      <c r="O39" s="134"/>
      <c r="P39" s="134"/>
    </row>
    <row r="40" spans="1:16" ht="12.75">
      <c r="A40" s="227" t="s">
        <v>326</v>
      </c>
      <c r="B40" s="228"/>
      <c r="C40" s="228"/>
      <c r="D40" s="228"/>
      <c r="E40" s="229"/>
      <c r="F40" s="7">
        <v>33</v>
      </c>
      <c r="G40" s="46">
        <v>360690425</v>
      </c>
      <c r="H40" s="47">
        <v>1086986641</v>
      </c>
      <c r="I40" s="48">
        <f t="shared" si="0"/>
        <v>1447677066</v>
      </c>
      <c r="J40" s="46">
        <v>331463140.3</v>
      </c>
      <c r="K40" s="47">
        <v>1030393334.1</v>
      </c>
      <c r="L40" s="48">
        <f t="shared" si="1"/>
        <v>1361856474.4</v>
      </c>
      <c r="N40" s="134"/>
      <c r="O40" s="134"/>
      <c r="P40" s="134"/>
    </row>
    <row r="41" spans="1:16" ht="12.75">
      <c r="A41" s="227" t="s">
        <v>327</v>
      </c>
      <c r="B41" s="228"/>
      <c r="C41" s="228"/>
      <c r="D41" s="228"/>
      <c r="E41" s="229"/>
      <c r="F41" s="7">
        <v>34</v>
      </c>
      <c r="G41" s="46">
        <v>42801451.79</v>
      </c>
      <c r="H41" s="47">
        <v>185203444.24</v>
      </c>
      <c r="I41" s="48">
        <f t="shared" si="0"/>
        <v>228004896.03</v>
      </c>
      <c r="J41" s="46">
        <v>72428477.2</v>
      </c>
      <c r="K41" s="47">
        <v>227236978.5199979</v>
      </c>
      <c r="L41" s="48">
        <f t="shared" si="1"/>
        <v>299665455.7199979</v>
      </c>
      <c r="N41" s="134"/>
      <c r="O41" s="134"/>
      <c r="P41" s="134"/>
    </row>
    <row r="42" spans="1:16" ht="12.75">
      <c r="A42" s="227" t="s">
        <v>328</v>
      </c>
      <c r="B42" s="228"/>
      <c r="C42" s="228"/>
      <c r="D42" s="228"/>
      <c r="E42" s="229"/>
      <c r="F42" s="7">
        <v>35</v>
      </c>
      <c r="G42" s="46"/>
      <c r="H42" s="47"/>
      <c r="I42" s="48">
        <f t="shared" si="0"/>
        <v>0</v>
      </c>
      <c r="J42" s="46"/>
      <c r="K42" s="47"/>
      <c r="L42" s="48">
        <f t="shared" si="1"/>
        <v>0</v>
      </c>
      <c r="N42" s="134"/>
      <c r="O42" s="134"/>
      <c r="P42" s="134"/>
    </row>
    <row r="43" spans="1:16" ht="24" customHeight="1">
      <c r="A43" s="230" t="s">
        <v>187</v>
      </c>
      <c r="B43" s="231"/>
      <c r="C43" s="231"/>
      <c r="D43" s="228"/>
      <c r="E43" s="229"/>
      <c r="F43" s="7">
        <v>36</v>
      </c>
      <c r="G43" s="46"/>
      <c r="H43" s="47"/>
      <c r="I43" s="48">
        <f t="shared" si="0"/>
        <v>0</v>
      </c>
      <c r="J43" s="46"/>
      <c r="K43" s="47"/>
      <c r="L43" s="48">
        <f t="shared" si="1"/>
        <v>0</v>
      </c>
      <c r="N43" s="134"/>
      <c r="O43" s="134"/>
      <c r="P43" s="134"/>
    </row>
    <row r="44" spans="1:16" ht="24" customHeight="1">
      <c r="A44" s="230" t="s">
        <v>188</v>
      </c>
      <c r="B44" s="231"/>
      <c r="C44" s="231"/>
      <c r="D44" s="228"/>
      <c r="E44" s="229"/>
      <c r="F44" s="7">
        <v>37</v>
      </c>
      <c r="G44" s="46">
        <v>5311503.01</v>
      </c>
      <c r="H44" s="47"/>
      <c r="I44" s="48">
        <f t="shared" si="0"/>
        <v>5311503.01</v>
      </c>
      <c r="J44" s="46">
        <v>34582316.52</v>
      </c>
      <c r="K44" s="47"/>
      <c r="L44" s="48">
        <f t="shared" si="1"/>
        <v>34582316.52</v>
      </c>
      <c r="N44" s="134"/>
      <c r="O44" s="134"/>
      <c r="P44" s="134"/>
    </row>
    <row r="45" spans="1:16" ht="12.75">
      <c r="A45" s="230" t="s">
        <v>165</v>
      </c>
      <c r="B45" s="231"/>
      <c r="C45" s="231"/>
      <c r="D45" s="228"/>
      <c r="E45" s="229"/>
      <c r="F45" s="7">
        <v>38</v>
      </c>
      <c r="G45" s="49">
        <f>SUM(G46:G52)</f>
        <v>321003.45</v>
      </c>
      <c r="H45" s="50">
        <f>SUM(H46:H52)</f>
        <v>339094599.99</v>
      </c>
      <c r="I45" s="48">
        <f t="shared" si="0"/>
        <v>339415603.44</v>
      </c>
      <c r="J45" s="49">
        <f>SUM(J46:J52)</f>
        <v>271385.2199999999</v>
      </c>
      <c r="K45" s="50">
        <f>SUM(K46:K52)</f>
        <v>306497869.05999976</v>
      </c>
      <c r="L45" s="48">
        <f>IF((J45+K45)=SUM(L46:L52),(J45+K45),FALSE)</f>
        <v>306769254.2799998</v>
      </c>
      <c r="N45" s="134"/>
      <c r="O45" s="134"/>
      <c r="P45" s="134"/>
    </row>
    <row r="46" spans="1:16" ht="12.75">
      <c r="A46" s="227" t="s">
        <v>329</v>
      </c>
      <c r="B46" s="228"/>
      <c r="C46" s="228"/>
      <c r="D46" s="228"/>
      <c r="E46" s="229"/>
      <c r="F46" s="7">
        <v>39</v>
      </c>
      <c r="G46" s="46">
        <v>2360.5</v>
      </c>
      <c r="H46" s="47">
        <v>40225279.31</v>
      </c>
      <c r="I46" s="48">
        <f t="shared" si="0"/>
        <v>40227639.81</v>
      </c>
      <c r="J46" s="46">
        <v>1951.5199999999004</v>
      </c>
      <c r="K46" s="47">
        <v>31959440.55999997</v>
      </c>
      <c r="L46" s="48">
        <f t="shared" si="1"/>
        <v>31961392.07999997</v>
      </c>
      <c r="N46" s="134"/>
      <c r="O46" s="134"/>
      <c r="P46" s="134"/>
    </row>
    <row r="47" spans="1:16" ht="12.75">
      <c r="A47" s="227" t="s">
        <v>330</v>
      </c>
      <c r="B47" s="228"/>
      <c r="C47" s="228"/>
      <c r="D47" s="228"/>
      <c r="E47" s="229"/>
      <c r="F47" s="7">
        <v>40</v>
      </c>
      <c r="G47" s="46">
        <v>318642.95</v>
      </c>
      <c r="H47" s="47"/>
      <c r="I47" s="48">
        <f t="shared" si="0"/>
        <v>318642.95</v>
      </c>
      <c r="J47" s="46">
        <v>269433.7</v>
      </c>
      <c r="K47" s="47"/>
      <c r="L47" s="48">
        <f t="shared" si="1"/>
        <v>269433.7</v>
      </c>
      <c r="N47" s="134"/>
      <c r="O47" s="134"/>
      <c r="P47" s="134"/>
    </row>
    <row r="48" spans="1:16" ht="12.75">
      <c r="A48" s="227" t="s">
        <v>331</v>
      </c>
      <c r="B48" s="228"/>
      <c r="C48" s="228"/>
      <c r="D48" s="228"/>
      <c r="E48" s="229"/>
      <c r="F48" s="7">
        <v>41</v>
      </c>
      <c r="G48" s="46"/>
      <c r="H48" s="47">
        <v>298869320.68</v>
      </c>
      <c r="I48" s="48">
        <f t="shared" si="0"/>
        <v>298869320.68</v>
      </c>
      <c r="J48" s="46"/>
      <c r="K48" s="47">
        <v>274538428.4999998</v>
      </c>
      <c r="L48" s="48">
        <f t="shared" si="1"/>
        <v>274538428.4999998</v>
      </c>
      <c r="N48" s="134"/>
      <c r="O48" s="134"/>
      <c r="P48" s="134"/>
    </row>
    <row r="49" spans="1:16" ht="21" customHeight="1">
      <c r="A49" s="227" t="s">
        <v>332</v>
      </c>
      <c r="B49" s="228"/>
      <c r="C49" s="228"/>
      <c r="D49" s="228"/>
      <c r="E49" s="229"/>
      <c r="F49" s="7">
        <v>42</v>
      </c>
      <c r="G49" s="46"/>
      <c r="H49" s="47"/>
      <c r="I49" s="48">
        <f t="shared" si="0"/>
        <v>0</v>
      </c>
      <c r="J49" s="46"/>
      <c r="K49" s="47"/>
      <c r="L49" s="48">
        <f t="shared" si="1"/>
        <v>0</v>
      </c>
      <c r="N49" s="134"/>
      <c r="O49" s="134"/>
      <c r="P49" s="134"/>
    </row>
    <row r="50" spans="1:16" ht="12.75">
      <c r="A50" s="227" t="s">
        <v>281</v>
      </c>
      <c r="B50" s="228"/>
      <c r="C50" s="228"/>
      <c r="D50" s="228"/>
      <c r="E50" s="229"/>
      <c r="F50" s="7">
        <v>43</v>
      </c>
      <c r="G50" s="46"/>
      <c r="H50" s="47"/>
      <c r="I50" s="48">
        <f t="shared" si="0"/>
        <v>0</v>
      </c>
      <c r="J50" s="46"/>
      <c r="K50" s="47"/>
      <c r="L50" s="48">
        <f t="shared" si="1"/>
        <v>0</v>
      </c>
      <c r="N50" s="134"/>
      <c r="O50" s="134"/>
      <c r="P50" s="134"/>
    </row>
    <row r="51" spans="1:16" ht="12.75">
      <c r="A51" s="227" t="s">
        <v>282</v>
      </c>
      <c r="B51" s="228"/>
      <c r="C51" s="228"/>
      <c r="D51" s="228"/>
      <c r="E51" s="229"/>
      <c r="F51" s="7">
        <v>44</v>
      </c>
      <c r="G51" s="46"/>
      <c r="H51" s="47"/>
      <c r="I51" s="48">
        <f t="shared" si="0"/>
        <v>0</v>
      </c>
      <c r="J51" s="46"/>
      <c r="K51" s="47"/>
      <c r="L51" s="48">
        <f t="shared" si="1"/>
        <v>0</v>
      </c>
      <c r="N51" s="134"/>
      <c r="O51" s="134"/>
      <c r="P51" s="134"/>
    </row>
    <row r="52" spans="1:16" ht="21.75" customHeight="1">
      <c r="A52" s="227" t="s">
        <v>283</v>
      </c>
      <c r="B52" s="228"/>
      <c r="C52" s="228"/>
      <c r="D52" s="228"/>
      <c r="E52" s="229"/>
      <c r="F52" s="7">
        <v>45</v>
      </c>
      <c r="G52" s="46"/>
      <c r="H52" s="47"/>
      <c r="I52" s="48">
        <f t="shared" si="0"/>
        <v>0</v>
      </c>
      <c r="J52" s="46"/>
      <c r="K52" s="47"/>
      <c r="L52" s="48">
        <f t="shared" si="1"/>
        <v>0</v>
      </c>
      <c r="N52" s="134"/>
      <c r="O52" s="134"/>
      <c r="P52" s="134"/>
    </row>
    <row r="53" spans="1:16" ht="12.75">
      <c r="A53" s="230" t="s">
        <v>166</v>
      </c>
      <c r="B53" s="231"/>
      <c r="C53" s="231"/>
      <c r="D53" s="228"/>
      <c r="E53" s="229"/>
      <c r="F53" s="7">
        <v>46</v>
      </c>
      <c r="G53" s="49">
        <f>G54+G55</f>
        <v>3027827.92</v>
      </c>
      <c r="H53" s="50">
        <f>H54+H55</f>
        <v>172645306.18</v>
      </c>
      <c r="I53" s="48">
        <f t="shared" si="0"/>
        <v>175673134.1</v>
      </c>
      <c r="J53" s="49">
        <f>J54+J55</f>
        <v>2236580.7240001503</v>
      </c>
      <c r="K53" s="50">
        <f>K54+K55</f>
        <v>130439671.51000051</v>
      </c>
      <c r="L53" s="48">
        <f>IF((J53+K53)=SUM(L54:L55),(J53+K53),FALSE)</f>
        <v>132676252.23400067</v>
      </c>
      <c r="N53" s="134"/>
      <c r="O53" s="134"/>
      <c r="P53" s="134"/>
    </row>
    <row r="54" spans="1:16" ht="12.75">
      <c r="A54" s="227" t="s">
        <v>333</v>
      </c>
      <c r="B54" s="228"/>
      <c r="C54" s="228"/>
      <c r="D54" s="228"/>
      <c r="E54" s="229"/>
      <c r="F54" s="7">
        <v>47</v>
      </c>
      <c r="G54" s="46">
        <v>3027827.92</v>
      </c>
      <c r="H54" s="47">
        <v>144545547.08</v>
      </c>
      <c r="I54" s="48">
        <f t="shared" si="0"/>
        <v>147573375</v>
      </c>
      <c r="J54" s="46">
        <v>2236580.7240001503</v>
      </c>
      <c r="K54" s="47">
        <v>124060200.6100005</v>
      </c>
      <c r="L54" s="48">
        <f t="shared" si="1"/>
        <v>126296781.33400066</v>
      </c>
      <c r="N54" s="134"/>
      <c r="O54" s="134"/>
      <c r="P54" s="134"/>
    </row>
    <row r="55" spans="1:16" ht="12.75">
      <c r="A55" s="227" t="s">
        <v>334</v>
      </c>
      <c r="B55" s="228"/>
      <c r="C55" s="228"/>
      <c r="D55" s="228"/>
      <c r="E55" s="229"/>
      <c r="F55" s="7">
        <v>48</v>
      </c>
      <c r="G55" s="46"/>
      <c r="H55" s="47">
        <v>28099759.1</v>
      </c>
      <c r="I55" s="48">
        <f t="shared" si="0"/>
        <v>28099759.1</v>
      </c>
      <c r="J55" s="46"/>
      <c r="K55" s="47">
        <v>6379470.9</v>
      </c>
      <c r="L55" s="48">
        <f t="shared" si="1"/>
        <v>6379470.9</v>
      </c>
      <c r="N55" s="134"/>
      <c r="O55" s="134"/>
      <c r="P55" s="134"/>
    </row>
    <row r="56" spans="1:16" ht="12.75">
      <c r="A56" s="230" t="s">
        <v>167</v>
      </c>
      <c r="B56" s="231"/>
      <c r="C56" s="231"/>
      <c r="D56" s="228"/>
      <c r="E56" s="229"/>
      <c r="F56" s="7">
        <v>49</v>
      </c>
      <c r="G56" s="49">
        <f>G57+G60+G61</f>
        <v>3551200.99</v>
      </c>
      <c r="H56" s="50">
        <f>H57+H60+H61</f>
        <v>666768265.02</v>
      </c>
      <c r="I56" s="48">
        <f t="shared" si="0"/>
        <v>670319466.01</v>
      </c>
      <c r="J56" s="49">
        <f>J57+J60+J61</f>
        <v>3419114.8199999956</v>
      </c>
      <c r="K56" s="50">
        <f>K57+K60+K61</f>
        <v>734686532.4399998</v>
      </c>
      <c r="L56" s="48">
        <f>IF((J56+K56)=(L57+L60+L61),(J56+K56),FALSE)</f>
        <v>738105647.2599999</v>
      </c>
      <c r="N56" s="134"/>
      <c r="O56" s="134"/>
      <c r="P56" s="134"/>
    </row>
    <row r="57" spans="1:16" ht="12.75">
      <c r="A57" s="230" t="s">
        <v>168</v>
      </c>
      <c r="B57" s="231"/>
      <c r="C57" s="231"/>
      <c r="D57" s="228"/>
      <c r="E57" s="229"/>
      <c r="F57" s="7">
        <v>50</v>
      </c>
      <c r="G57" s="49">
        <f>G58+G59</f>
        <v>51975.45</v>
      </c>
      <c r="H57" s="50">
        <f>H58+H59</f>
        <v>407213296.79</v>
      </c>
      <c r="I57" s="48">
        <f>SUM(G57:H57)</f>
        <v>407265272.24</v>
      </c>
      <c r="J57" s="49">
        <f>J58+J59</f>
        <v>560450.56</v>
      </c>
      <c r="K57" s="50">
        <f>K58+K59</f>
        <v>380451418.51000005</v>
      </c>
      <c r="L57" s="48">
        <f>IF((J57+K57)=SUM(L58:L59),(J57+K57),FALSE)</f>
        <v>381011869.07000005</v>
      </c>
      <c r="N57" s="134"/>
      <c r="O57" s="134"/>
      <c r="P57" s="134"/>
    </row>
    <row r="58" spans="1:16" ht="12.75">
      <c r="A58" s="227" t="s">
        <v>284</v>
      </c>
      <c r="B58" s="228"/>
      <c r="C58" s="228"/>
      <c r="D58" s="228"/>
      <c r="E58" s="229"/>
      <c r="F58" s="7">
        <v>51</v>
      </c>
      <c r="G58" s="46"/>
      <c r="H58" s="47">
        <v>406187749.04</v>
      </c>
      <c r="I58" s="48">
        <f t="shared" si="0"/>
        <v>406187749.04</v>
      </c>
      <c r="J58" s="46"/>
      <c r="K58" s="47">
        <v>376046571.97</v>
      </c>
      <c r="L58" s="48">
        <f t="shared" si="1"/>
        <v>376046571.97</v>
      </c>
      <c r="N58" s="134"/>
      <c r="O58" s="134"/>
      <c r="P58" s="134"/>
    </row>
    <row r="59" spans="1:16" ht="12.75">
      <c r="A59" s="227" t="s">
        <v>269</v>
      </c>
      <c r="B59" s="228"/>
      <c r="C59" s="228"/>
      <c r="D59" s="228"/>
      <c r="E59" s="229"/>
      <c r="F59" s="7">
        <v>52</v>
      </c>
      <c r="G59" s="46">
        <v>51975.45</v>
      </c>
      <c r="H59" s="47">
        <v>1025547.75</v>
      </c>
      <c r="I59" s="48">
        <f t="shared" si="0"/>
        <v>1077523.2</v>
      </c>
      <c r="J59" s="46">
        <v>560450.56</v>
      </c>
      <c r="K59" s="47">
        <v>4404846.54000001</v>
      </c>
      <c r="L59" s="48">
        <f t="shared" si="1"/>
        <v>4965297.100000011</v>
      </c>
      <c r="N59" s="134"/>
      <c r="O59" s="134"/>
      <c r="P59" s="134"/>
    </row>
    <row r="60" spans="1:16" ht="12.75">
      <c r="A60" s="230" t="s">
        <v>270</v>
      </c>
      <c r="B60" s="231"/>
      <c r="C60" s="231"/>
      <c r="D60" s="228"/>
      <c r="E60" s="229"/>
      <c r="F60" s="7">
        <v>53</v>
      </c>
      <c r="G60" s="46"/>
      <c r="H60" s="47">
        <v>6206266.68</v>
      </c>
      <c r="I60" s="48">
        <f t="shared" si="0"/>
        <v>6206266.68</v>
      </c>
      <c r="J60" s="46">
        <v>2215.61</v>
      </c>
      <c r="K60" s="47">
        <v>25839320.32999998</v>
      </c>
      <c r="L60" s="48">
        <f t="shared" si="1"/>
        <v>25841535.93999998</v>
      </c>
      <c r="N60" s="134"/>
      <c r="O60" s="134"/>
      <c r="P60" s="134"/>
    </row>
    <row r="61" spans="1:16" ht="12.75">
      <c r="A61" s="230" t="s">
        <v>169</v>
      </c>
      <c r="B61" s="231"/>
      <c r="C61" s="231"/>
      <c r="D61" s="228"/>
      <c r="E61" s="229"/>
      <c r="F61" s="7">
        <v>54</v>
      </c>
      <c r="G61" s="49">
        <f>SUM(G62:G64)</f>
        <v>3499225.54</v>
      </c>
      <c r="H61" s="50">
        <f>SUM(H62:H64)</f>
        <v>253348701.54999998</v>
      </c>
      <c r="I61" s="48">
        <f t="shared" si="0"/>
        <v>256847927.08999997</v>
      </c>
      <c r="J61" s="49">
        <f>J62+J63+J64</f>
        <v>2856448.6499999957</v>
      </c>
      <c r="K61" s="50">
        <f>K62+K63+K64</f>
        <v>328395793.59999985</v>
      </c>
      <c r="L61" s="48">
        <f>IF((J61+K61)=SUM(L62:L64),(J61+K61),FALSE)</f>
        <v>331252242.2499998</v>
      </c>
      <c r="N61" s="134"/>
      <c r="O61" s="134"/>
      <c r="P61" s="134"/>
    </row>
    <row r="62" spans="1:16" ht="12.75">
      <c r="A62" s="227" t="s">
        <v>278</v>
      </c>
      <c r="B62" s="228"/>
      <c r="C62" s="228"/>
      <c r="D62" s="228"/>
      <c r="E62" s="229"/>
      <c r="F62" s="7">
        <v>55</v>
      </c>
      <c r="G62" s="46"/>
      <c r="H62" s="47">
        <v>180197357.95</v>
      </c>
      <c r="I62" s="48">
        <f t="shared" si="0"/>
        <v>180197357.95</v>
      </c>
      <c r="J62" s="46"/>
      <c r="K62" s="47">
        <v>244413499.38999993</v>
      </c>
      <c r="L62" s="48">
        <f t="shared" si="1"/>
        <v>244413499.38999993</v>
      </c>
      <c r="N62" s="134"/>
      <c r="O62" s="134"/>
      <c r="P62" s="134"/>
    </row>
    <row r="63" spans="1:16" ht="12.75">
      <c r="A63" s="227" t="s">
        <v>279</v>
      </c>
      <c r="B63" s="228"/>
      <c r="C63" s="228"/>
      <c r="D63" s="228"/>
      <c r="E63" s="229"/>
      <c r="F63" s="7">
        <v>56</v>
      </c>
      <c r="G63" s="46">
        <v>1386297.32</v>
      </c>
      <c r="H63" s="47">
        <v>6579405.98</v>
      </c>
      <c r="I63" s="48">
        <f t="shared" si="0"/>
        <v>7965703.300000001</v>
      </c>
      <c r="J63" s="46">
        <v>1213940.5</v>
      </c>
      <c r="K63" s="47">
        <v>7161917.539999997</v>
      </c>
      <c r="L63" s="48">
        <f t="shared" si="1"/>
        <v>8375858.039999997</v>
      </c>
      <c r="N63" s="134"/>
      <c r="O63" s="134"/>
      <c r="P63" s="134"/>
    </row>
    <row r="64" spans="1:16" ht="12.75">
      <c r="A64" s="227" t="s">
        <v>335</v>
      </c>
      <c r="B64" s="228"/>
      <c r="C64" s="228"/>
      <c r="D64" s="228"/>
      <c r="E64" s="229"/>
      <c r="F64" s="7">
        <v>57</v>
      </c>
      <c r="G64" s="46">
        <v>2112928.22</v>
      </c>
      <c r="H64" s="47">
        <v>66571937.62</v>
      </c>
      <c r="I64" s="48">
        <f t="shared" si="0"/>
        <v>68684865.84</v>
      </c>
      <c r="J64" s="46">
        <v>1642508.1499999955</v>
      </c>
      <c r="K64" s="47">
        <v>76820376.66999994</v>
      </c>
      <c r="L64" s="48">
        <f t="shared" si="1"/>
        <v>78462884.81999993</v>
      </c>
      <c r="N64" s="134"/>
      <c r="O64" s="134"/>
      <c r="P64" s="134"/>
    </row>
    <row r="65" spans="1:16" ht="12.75">
      <c r="A65" s="230" t="s">
        <v>170</v>
      </c>
      <c r="B65" s="231"/>
      <c r="C65" s="231"/>
      <c r="D65" s="228"/>
      <c r="E65" s="229"/>
      <c r="F65" s="7">
        <v>58</v>
      </c>
      <c r="G65" s="49">
        <f>G66+G70+G71</f>
        <v>30379349.32</v>
      </c>
      <c r="H65" s="50">
        <f>H66+H70+H71</f>
        <v>72559385.55000001</v>
      </c>
      <c r="I65" s="48">
        <f t="shared" si="0"/>
        <v>102938734.87</v>
      </c>
      <c r="J65" s="49">
        <f>J66+J70+J71</f>
        <v>26912506.610000003</v>
      </c>
      <c r="K65" s="50">
        <f>K66+K70+K71</f>
        <v>31634075.539999977</v>
      </c>
      <c r="L65" s="48">
        <f>IF((J65+K65)=(L66+L70+L71),(J65+K65),FALSE)</f>
        <v>58546582.149999976</v>
      </c>
      <c r="N65" s="134"/>
      <c r="O65" s="134"/>
      <c r="P65" s="134"/>
    </row>
    <row r="66" spans="1:16" ht="12.75">
      <c r="A66" s="230" t="s">
        <v>171</v>
      </c>
      <c r="B66" s="231"/>
      <c r="C66" s="231"/>
      <c r="D66" s="228"/>
      <c r="E66" s="229"/>
      <c r="F66" s="7">
        <v>59</v>
      </c>
      <c r="G66" s="49">
        <f>SUM(G67:G69)</f>
        <v>30375938.84</v>
      </c>
      <c r="H66" s="50">
        <f>SUM(H67:H69)</f>
        <v>70799380.10000001</v>
      </c>
      <c r="I66" s="48">
        <f t="shared" si="0"/>
        <v>101175318.94000001</v>
      </c>
      <c r="J66" s="49">
        <f>J67+J68+J69</f>
        <v>26911734.610000003</v>
      </c>
      <c r="K66" s="50">
        <f>K67+K68+K69</f>
        <v>31448476.529999975</v>
      </c>
      <c r="L66" s="48">
        <f>IF((J66+K66)=SUM(L67:L69),(J66+K66),FALSE)</f>
        <v>58360211.13999998</v>
      </c>
      <c r="N66" s="134"/>
      <c r="O66" s="134"/>
      <c r="P66" s="134"/>
    </row>
    <row r="67" spans="1:16" ht="12.75">
      <c r="A67" s="227" t="s">
        <v>336</v>
      </c>
      <c r="B67" s="228"/>
      <c r="C67" s="228"/>
      <c r="D67" s="228"/>
      <c r="E67" s="229"/>
      <c r="F67" s="7">
        <v>60</v>
      </c>
      <c r="G67" s="46"/>
      <c r="H67" s="47">
        <v>70754170.59</v>
      </c>
      <c r="I67" s="48">
        <f t="shared" si="0"/>
        <v>70754170.59</v>
      </c>
      <c r="J67" s="46"/>
      <c r="K67" s="47">
        <v>31417309.959999975</v>
      </c>
      <c r="L67" s="48">
        <f t="shared" si="1"/>
        <v>31417309.959999975</v>
      </c>
      <c r="N67" s="134"/>
      <c r="O67" s="134"/>
      <c r="P67" s="134"/>
    </row>
    <row r="68" spans="1:16" ht="12.75">
      <c r="A68" s="227" t="s">
        <v>337</v>
      </c>
      <c r="B68" s="228"/>
      <c r="C68" s="228"/>
      <c r="D68" s="228"/>
      <c r="E68" s="229"/>
      <c r="F68" s="7">
        <v>61</v>
      </c>
      <c r="G68" s="46">
        <v>30375931.23</v>
      </c>
      <c r="H68" s="47"/>
      <c r="I68" s="48">
        <f t="shared" si="0"/>
        <v>30375931.23</v>
      </c>
      <c r="J68" s="46">
        <v>26906600.750000004</v>
      </c>
      <c r="K68" s="47"/>
      <c r="L68" s="48">
        <f t="shared" si="1"/>
        <v>26906600.750000004</v>
      </c>
      <c r="N68" s="134"/>
      <c r="O68" s="134"/>
      <c r="P68" s="134"/>
    </row>
    <row r="69" spans="1:16" ht="12.75">
      <c r="A69" s="227" t="s">
        <v>338</v>
      </c>
      <c r="B69" s="228"/>
      <c r="C69" s="228"/>
      <c r="D69" s="228"/>
      <c r="E69" s="229"/>
      <c r="F69" s="7">
        <v>62</v>
      </c>
      <c r="G69" s="46">
        <v>7.61</v>
      </c>
      <c r="H69" s="47">
        <v>45209.51</v>
      </c>
      <c r="I69" s="48">
        <f t="shared" si="0"/>
        <v>45217.12</v>
      </c>
      <c r="J69" s="46">
        <v>5133.860000000001</v>
      </c>
      <c r="K69" s="47">
        <v>31166.5699999999</v>
      </c>
      <c r="L69" s="48">
        <f t="shared" si="1"/>
        <v>36300.429999999906</v>
      </c>
      <c r="N69" s="134"/>
      <c r="O69" s="134"/>
      <c r="P69" s="134"/>
    </row>
    <row r="70" spans="1:16" ht="12.75">
      <c r="A70" s="230" t="s">
        <v>339</v>
      </c>
      <c r="B70" s="231"/>
      <c r="C70" s="231"/>
      <c r="D70" s="228"/>
      <c r="E70" s="229"/>
      <c r="F70" s="7">
        <v>63</v>
      </c>
      <c r="G70" s="46"/>
      <c r="H70" s="47"/>
      <c r="I70" s="48">
        <f t="shared" si="0"/>
        <v>0</v>
      </c>
      <c r="J70" s="46"/>
      <c r="K70" s="47"/>
      <c r="L70" s="48">
        <f t="shared" si="1"/>
        <v>0</v>
      </c>
      <c r="N70" s="134"/>
      <c r="O70" s="134"/>
      <c r="P70" s="134"/>
    </row>
    <row r="71" spans="1:16" ht="12.75">
      <c r="A71" s="230" t="s">
        <v>340</v>
      </c>
      <c r="B71" s="231"/>
      <c r="C71" s="231"/>
      <c r="D71" s="228"/>
      <c r="E71" s="229"/>
      <c r="F71" s="7">
        <v>64</v>
      </c>
      <c r="G71" s="46">
        <v>3410.48</v>
      </c>
      <c r="H71" s="47">
        <v>1760005.45</v>
      </c>
      <c r="I71" s="48">
        <f t="shared" si="0"/>
        <v>1763415.93</v>
      </c>
      <c r="J71" s="46">
        <v>771.9999999999909</v>
      </c>
      <c r="K71" s="47">
        <v>185599.01</v>
      </c>
      <c r="L71" s="48">
        <f t="shared" si="1"/>
        <v>186371.01</v>
      </c>
      <c r="N71" s="134"/>
      <c r="O71" s="134"/>
      <c r="P71" s="134"/>
    </row>
    <row r="72" spans="1:16" ht="24.75" customHeight="1">
      <c r="A72" s="230" t="s">
        <v>172</v>
      </c>
      <c r="B72" s="231"/>
      <c r="C72" s="231"/>
      <c r="D72" s="228"/>
      <c r="E72" s="229"/>
      <c r="F72" s="7">
        <v>65</v>
      </c>
      <c r="G72" s="49">
        <f>SUM(G73:G75)</f>
        <v>36659791.85</v>
      </c>
      <c r="H72" s="50">
        <f>SUM(H73:H75)</f>
        <v>38696784.87</v>
      </c>
      <c r="I72" s="48">
        <f t="shared" si="0"/>
        <v>75356576.72</v>
      </c>
      <c r="J72" s="49">
        <f>J73+J74+J75</f>
        <v>42840880.8999999</v>
      </c>
      <c r="K72" s="50">
        <f>K73+K74+K75</f>
        <v>33634034.8199999</v>
      </c>
      <c r="L72" s="48">
        <f>IF((J72+K72)=SUM(L73:L75),(J72+K72),FALSE)</f>
        <v>76474915.7199998</v>
      </c>
      <c r="N72" s="134"/>
      <c r="O72" s="134"/>
      <c r="P72" s="134"/>
    </row>
    <row r="73" spans="1:16" ht="12.75">
      <c r="A73" s="227" t="s">
        <v>341</v>
      </c>
      <c r="B73" s="228"/>
      <c r="C73" s="228"/>
      <c r="D73" s="228"/>
      <c r="E73" s="229"/>
      <c r="F73" s="7">
        <v>66</v>
      </c>
      <c r="G73" s="46">
        <v>36628471.59</v>
      </c>
      <c r="H73" s="47">
        <v>27714433.22</v>
      </c>
      <c r="I73" s="48">
        <f>SUM(G73:H73)</f>
        <v>64342904.81</v>
      </c>
      <c r="J73" s="46">
        <v>42840880.8999999</v>
      </c>
      <c r="K73" s="47">
        <v>26727246.819999903</v>
      </c>
      <c r="L73" s="48">
        <f>J73+K73</f>
        <v>69568127.7199998</v>
      </c>
      <c r="N73" s="134"/>
      <c r="O73" s="134"/>
      <c r="P73" s="134"/>
    </row>
    <row r="74" spans="1:16" ht="12.75">
      <c r="A74" s="227" t="s">
        <v>342</v>
      </c>
      <c r="B74" s="228"/>
      <c r="C74" s="228"/>
      <c r="D74" s="228"/>
      <c r="E74" s="229"/>
      <c r="F74" s="7">
        <v>67</v>
      </c>
      <c r="G74" s="46"/>
      <c r="H74" s="47"/>
      <c r="I74" s="48">
        <f>SUM(G74:H74)</f>
        <v>0</v>
      </c>
      <c r="J74" s="46"/>
      <c r="K74" s="47"/>
      <c r="L74" s="48">
        <f>J74+K74</f>
        <v>0</v>
      </c>
      <c r="N74" s="134"/>
      <c r="O74" s="134"/>
      <c r="P74" s="134"/>
    </row>
    <row r="75" spans="1:16" ht="12.75">
      <c r="A75" s="227" t="s">
        <v>356</v>
      </c>
      <c r="B75" s="228"/>
      <c r="C75" s="228"/>
      <c r="D75" s="228"/>
      <c r="E75" s="229"/>
      <c r="F75" s="7">
        <v>68</v>
      </c>
      <c r="G75" s="46">
        <v>31320.26</v>
      </c>
      <c r="H75" s="47">
        <v>10982351.65</v>
      </c>
      <c r="I75" s="48">
        <f>SUM(G75:H75)</f>
        <v>11013671.91</v>
      </c>
      <c r="J75" s="46">
        <v>0</v>
      </c>
      <c r="K75" s="47">
        <v>6906787.999999999</v>
      </c>
      <c r="L75" s="48">
        <f>J75+K75</f>
        <v>6906787.999999999</v>
      </c>
      <c r="N75" s="134"/>
      <c r="O75" s="134"/>
      <c r="P75" s="134"/>
    </row>
    <row r="76" spans="1:16" ht="12.75">
      <c r="A76" s="230" t="s">
        <v>173</v>
      </c>
      <c r="B76" s="231"/>
      <c r="C76" s="231"/>
      <c r="D76" s="228"/>
      <c r="E76" s="229"/>
      <c r="F76" s="7">
        <v>69</v>
      </c>
      <c r="G76" s="49">
        <f>G8+G11+G14+G18+G44+G45+G53+G56+G65+G72</f>
        <v>2320015496.9</v>
      </c>
      <c r="H76" s="50">
        <f>H8+H11+H14+H18+H44+H45+H53+H56+H65+H72</f>
        <v>5973792735.379999</v>
      </c>
      <c r="I76" s="48">
        <f>SUM(G76:H76)</f>
        <v>8293808232.279999</v>
      </c>
      <c r="J76" s="49">
        <f>J8+J11+J14+J18+J44+J45+J53+J56+J65+J72</f>
        <v>2527218949.453999</v>
      </c>
      <c r="K76" s="50">
        <f>K8+K11+K14+K18+K44+K45+K53+K56+K65+K72</f>
        <v>5894533088.64</v>
      </c>
      <c r="L76" s="48">
        <f>IF((J76+K76)=(L8+L11+L14+L18+L44+L45+L53+L56+L65+L72),(J76+K76),FALSE)</f>
        <v>8421752038.094</v>
      </c>
      <c r="N76" s="134"/>
      <c r="O76" s="134"/>
      <c r="P76" s="134"/>
    </row>
    <row r="77" spans="1:16" ht="12.75">
      <c r="A77" s="232" t="s">
        <v>33</v>
      </c>
      <c r="B77" s="233"/>
      <c r="C77" s="233"/>
      <c r="D77" s="234"/>
      <c r="E77" s="235"/>
      <c r="F77" s="8">
        <v>70</v>
      </c>
      <c r="G77" s="51"/>
      <c r="H77" s="52">
        <v>1177771285.45</v>
      </c>
      <c r="I77" s="53">
        <f>SUM(G77:H77)</f>
        <v>1177771285.45</v>
      </c>
      <c r="J77" s="51">
        <v>71168.25</v>
      </c>
      <c r="K77" s="52">
        <v>1143378951.5799997</v>
      </c>
      <c r="L77" s="53">
        <f>J77+K77</f>
        <v>1143450119.8299997</v>
      </c>
      <c r="N77" s="134"/>
      <c r="O77" s="134"/>
      <c r="P77" s="134"/>
    </row>
    <row r="78" spans="1:16" ht="12.75">
      <c r="A78" s="236" t="s">
        <v>222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8"/>
      <c r="N78" s="134"/>
      <c r="O78" s="134"/>
      <c r="P78" s="134"/>
    </row>
    <row r="79" spans="1:16" ht="12.75">
      <c r="A79" s="215" t="s">
        <v>174</v>
      </c>
      <c r="B79" s="216"/>
      <c r="C79" s="216"/>
      <c r="D79" s="217"/>
      <c r="E79" s="218"/>
      <c r="F79" s="6">
        <v>71</v>
      </c>
      <c r="G79" s="43">
        <f>G80+G84+G85+G89+G93+G96</f>
        <v>153793344.14999998</v>
      </c>
      <c r="H79" s="44">
        <f>H80+H84+H85+H89+H93+H96</f>
        <v>1711684604.3500001</v>
      </c>
      <c r="I79" s="45">
        <f>SUM(G79:H79)</f>
        <v>1865477948.5</v>
      </c>
      <c r="J79" s="43">
        <f>J80+J84+J85+J89+J93+J96</f>
        <v>150856551.57399938</v>
      </c>
      <c r="K79" s="44">
        <f>K80+K84+K85+K89+K93+K96</f>
        <v>1732234292.759997</v>
      </c>
      <c r="L79" s="45">
        <f>IF((L80+L84+L85+L89+L93+L96)=SUM(J79:K79),(J79+K79),FALSE)</f>
        <v>1883090844.3339963</v>
      </c>
      <c r="N79" s="134"/>
      <c r="O79" s="134"/>
      <c r="P79" s="134"/>
    </row>
    <row r="80" spans="1:16" ht="12.75">
      <c r="A80" s="230" t="s">
        <v>175</v>
      </c>
      <c r="B80" s="231"/>
      <c r="C80" s="231"/>
      <c r="D80" s="228"/>
      <c r="E80" s="229"/>
      <c r="F80" s="7">
        <v>72</v>
      </c>
      <c r="G80" s="49">
        <f>SUM(G81:G83)</f>
        <v>44288720</v>
      </c>
      <c r="H80" s="50">
        <f>SUM(H81:H83)</f>
        <v>557287080</v>
      </c>
      <c r="I80" s="48">
        <f aca="true" t="shared" si="2" ref="I80:I128">SUM(G80:H80)</f>
        <v>601575800</v>
      </c>
      <c r="J80" s="49">
        <f>J81+J82+J83</f>
        <v>44288720</v>
      </c>
      <c r="K80" s="50">
        <f>K81+K82+K83</f>
        <v>557287080</v>
      </c>
      <c r="L80" s="48">
        <f>IF((J80+K80)=SUM(L81:L83),(J80+K80),FALSE)</f>
        <v>601575800</v>
      </c>
      <c r="N80" s="134"/>
      <c r="O80" s="134"/>
      <c r="P80" s="134"/>
    </row>
    <row r="81" spans="1:16" ht="12.75">
      <c r="A81" s="227" t="s">
        <v>34</v>
      </c>
      <c r="B81" s="228"/>
      <c r="C81" s="228"/>
      <c r="D81" s="228"/>
      <c r="E81" s="229"/>
      <c r="F81" s="7">
        <v>73</v>
      </c>
      <c r="G81" s="46">
        <v>44288720</v>
      </c>
      <c r="H81" s="47">
        <v>545037080</v>
      </c>
      <c r="I81" s="48">
        <f t="shared" si="2"/>
        <v>589325800</v>
      </c>
      <c r="J81" s="46">
        <v>44288720</v>
      </c>
      <c r="K81" s="47">
        <v>545037080</v>
      </c>
      <c r="L81" s="48">
        <f aca="true" t="shared" si="3" ref="L81:L126">+J81+K81</f>
        <v>589325800</v>
      </c>
      <c r="N81" s="134"/>
      <c r="O81" s="134"/>
      <c r="P81" s="134"/>
    </row>
    <row r="82" spans="1:16" ht="12.75">
      <c r="A82" s="227" t="s">
        <v>35</v>
      </c>
      <c r="B82" s="228"/>
      <c r="C82" s="228"/>
      <c r="D82" s="228"/>
      <c r="E82" s="229"/>
      <c r="F82" s="7">
        <v>74</v>
      </c>
      <c r="G82" s="46"/>
      <c r="H82" s="47">
        <v>12250000</v>
      </c>
      <c r="I82" s="48">
        <f t="shared" si="2"/>
        <v>12250000</v>
      </c>
      <c r="J82" s="46"/>
      <c r="K82" s="47">
        <v>12250000</v>
      </c>
      <c r="L82" s="48">
        <f t="shared" si="3"/>
        <v>12250000</v>
      </c>
      <c r="N82" s="134"/>
      <c r="O82" s="134"/>
      <c r="P82" s="134"/>
    </row>
    <row r="83" spans="1:16" ht="12.75">
      <c r="A83" s="227" t="s">
        <v>36</v>
      </c>
      <c r="B83" s="228"/>
      <c r="C83" s="228"/>
      <c r="D83" s="228"/>
      <c r="E83" s="229"/>
      <c r="F83" s="7">
        <v>75</v>
      </c>
      <c r="G83" s="46"/>
      <c r="H83" s="47"/>
      <c r="I83" s="48">
        <f t="shared" si="2"/>
        <v>0</v>
      </c>
      <c r="J83" s="46"/>
      <c r="K83" s="47"/>
      <c r="L83" s="48">
        <f t="shared" si="3"/>
        <v>0</v>
      </c>
      <c r="N83" s="134"/>
      <c r="O83" s="134"/>
      <c r="P83" s="134"/>
    </row>
    <row r="84" spans="1:16" ht="12.75">
      <c r="A84" s="230" t="s">
        <v>37</v>
      </c>
      <c r="B84" s="231"/>
      <c r="C84" s="231"/>
      <c r="D84" s="228"/>
      <c r="E84" s="229"/>
      <c r="F84" s="7">
        <v>76</v>
      </c>
      <c r="G84" s="46"/>
      <c r="H84" s="47">
        <v>681482525.25</v>
      </c>
      <c r="I84" s="48">
        <f t="shared" si="2"/>
        <v>681482525.25</v>
      </c>
      <c r="J84" s="46"/>
      <c r="K84" s="47">
        <v>681482525.25</v>
      </c>
      <c r="L84" s="48">
        <f t="shared" si="3"/>
        <v>681482525.25</v>
      </c>
      <c r="N84" s="134"/>
      <c r="O84" s="134"/>
      <c r="P84" s="134"/>
    </row>
    <row r="85" spans="1:16" ht="12.75">
      <c r="A85" s="230" t="s">
        <v>176</v>
      </c>
      <c r="B85" s="231"/>
      <c r="C85" s="231"/>
      <c r="D85" s="228"/>
      <c r="E85" s="229"/>
      <c r="F85" s="7">
        <v>77</v>
      </c>
      <c r="G85" s="49">
        <f>SUM(G86:G88)</f>
        <v>10398212.96</v>
      </c>
      <c r="H85" s="50">
        <f>SUM(H86:H88)</f>
        <v>161183135.18</v>
      </c>
      <c r="I85" s="48">
        <f t="shared" si="2"/>
        <v>171581348.14000002</v>
      </c>
      <c r="J85" s="49">
        <f>J86+J87+J88</f>
        <v>4296431.600000011</v>
      </c>
      <c r="K85" s="50">
        <f>K86+K87+K88</f>
        <v>137697890.7599999</v>
      </c>
      <c r="L85" s="48">
        <f>IF((J85+K85)=SUM(L86:L88),(J85+K85),FALSE)</f>
        <v>141994322.35999992</v>
      </c>
      <c r="N85" s="134"/>
      <c r="O85" s="134"/>
      <c r="P85" s="134"/>
    </row>
    <row r="86" spans="1:16" ht="12.75">
      <c r="A86" s="227" t="s">
        <v>38</v>
      </c>
      <c r="B86" s="228"/>
      <c r="C86" s="228"/>
      <c r="D86" s="228"/>
      <c r="E86" s="229"/>
      <c r="F86" s="7">
        <v>78</v>
      </c>
      <c r="G86" s="46"/>
      <c r="H86" s="47">
        <v>63831733.82</v>
      </c>
      <c r="I86" s="48">
        <f t="shared" si="2"/>
        <v>63831733.82</v>
      </c>
      <c r="J86" s="46"/>
      <c r="K86" s="47">
        <v>62814147.889999904</v>
      </c>
      <c r="L86" s="48">
        <f t="shared" si="3"/>
        <v>62814147.889999904</v>
      </c>
      <c r="N86" s="134"/>
      <c r="O86" s="134"/>
      <c r="P86" s="134"/>
    </row>
    <row r="87" spans="1:16" ht="12.75">
      <c r="A87" s="227" t="s">
        <v>39</v>
      </c>
      <c r="B87" s="228"/>
      <c r="C87" s="228"/>
      <c r="D87" s="228"/>
      <c r="E87" s="229"/>
      <c r="F87" s="7">
        <v>79</v>
      </c>
      <c r="G87" s="46">
        <v>10398212.96</v>
      </c>
      <c r="H87" s="47">
        <v>97351401.36</v>
      </c>
      <c r="I87" s="48">
        <f t="shared" si="2"/>
        <v>107749614.32</v>
      </c>
      <c r="J87" s="46">
        <v>4296431.600000011</v>
      </c>
      <c r="K87" s="47">
        <v>74883742.87</v>
      </c>
      <c r="L87" s="48">
        <f>+J87+K87</f>
        <v>79180174.47000001</v>
      </c>
      <c r="N87" s="134"/>
      <c r="O87" s="134"/>
      <c r="P87" s="134"/>
    </row>
    <row r="88" spans="1:16" ht="12.75">
      <c r="A88" s="227" t="s">
        <v>40</v>
      </c>
      <c r="B88" s="228"/>
      <c r="C88" s="228"/>
      <c r="D88" s="228"/>
      <c r="E88" s="229"/>
      <c r="F88" s="7">
        <v>80</v>
      </c>
      <c r="G88" s="46"/>
      <c r="H88" s="47"/>
      <c r="I88" s="48">
        <f t="shared" si="2"/>
        <v>0</v>
      </c>
      <c r="J88" s="46"/>
      <c r="K88" s="47"/>
      <c r="L88" s="48">
        <f>+J88+K88</f>
        <v>0</v>
      </c>
      <c r="N88" s="134"/>
      <c r="O88" s="134"/>
      <c r="P88" s="134"/>
    </row>
    <row r="89" spans="1:16" ht="12.75">
      <c r="A89" s="230" t="s">
        <v>177</v>
      </c>
      <c r="B89" s="231"/>
      <c r="C89" s="231"/>
      <c r="D89" s="228"/>
      <c r="E89" s="229"/>
      <c r="F89" s="7">
        <v>81</v>
      </c>
      <c r="G89" s="49">
        <f>SUM(G90:G92)</f>
        <v>83803429.92</v>
      </c>
      <c r="H89" s="50">
        <f>SUM(H90:H92)</f>
        <v>429203401.87</v>
      </c>
      <c r="I89" s="48">
        <f t="shared" si="2"/>
        <v>513006831.79</v>
      </c>
      <c r="J89" s="49">
        <f>J90+J91+J92</f>
        <v>83803429.92</v>
      </c>
      <c r="K89" s="50">
        <f>K90+K91+K92</f>
        <v>311731863.919999</v>
      </c>
      <c r="L89" s="48">
        <f>IF((J89+K89)=SUM(L90:L92),(J89+K89),FALSE)</f>
        <v>395535293.839999</v>
      </c>
      <c r="N89" s="134"/>
      <c r="O89" s="134"/>
      <c r="P89" s="134"/>
    </row>
    <row r="90" spans="1:16" ht="12.75">
      <c r="A90" s="227" t="s">
        <v>41</v>
      </c>
      <c r="B90" s="228"/>
      <c r="C90" s="228"/>
      <c r="D90" s="228"/>
      <c r="E90" s="229"/>
      <c r="F90" s="7">
        <v>82</v>
      </c>
      <c r="G90" s="46">
        <v>721928.73</v>
      </c>
      <c r="H90" s="47">
        <v>22853579.17</v>
      </c>
      <c r="I90" s="48">
        <f t="shared" si="2"/>
        <v>23575507.900000002</v>
      </c>
      <c r="J90" s="46">
        <v>721928.729999999</v>
      </c>
      <c r="K90" s="47">
        <v>22853579.17</v>
      </c>
      <c r="L90" s="48">
        <f t="shared" si="3"/>
        <v>23575507.900000002</v>
      </c>
      <c r="N90" s="134"/>
      <c r="O90" s="134"/>
      <c r="P90" s="134"/>
    </row>
    <row r="91" spans="1:16" ht="12.75">
      <c r="A91" s="227" t="s">
        <v>42</v>
      </c>
      <c r="B91" s="228"/>
      <c r="C91" s="228"/>
      <c r="D91" s="228"/>
      <c r="E91" s="229"/>
      <c r="F91" s="7">
        <v>83</v>
      </c>
      <c r="G91" s="46">
        <v>7581501.19</v>
      </c>
      <c r="H91" s="47">
        <v>139638995.3</v>
      </c>
      <c r="I91" s="48">
        <f t="shared" si="2"/>
        <v>147220496.49</v>
      </c>
      <c r="J91" s="46">
        <v>7581501.19</v>
      </c>
      <c r="K91" s="47">
        <v>139638995.3</v>
      </c>
      <c r="L91" s="48">
        <f t="shared" si="3"/>
        <v>147220496.49</v>
      </c>
      <c r="N91" s="134"/>
      <c r="O91" s="134"/>
      <c r="P91" s="134"/>
    </row>
    <row r="92" spans="1:16" ht="12.75">
      <c r="A92" s="227" t="s">
        <v>43</v>
      </c>
      <c r="B92" s="228"/>
      <c r="C92" s="228"/>
      <c r="D92" s="228"/>
      <c r="E92" s="229"/>
      <c r="F92" s="7">
        <v>84</v>
      </c>
      <c r="G92" s="46">
        <v>75500000</v>
      </c>
      <c r="H92" s="47">
        <v>266710827.4</v>
      </c>
      <c r="I92" s="48">
        <f t="shared" si="2"/>
        <v>342210827.4</v>
      </c>
      <c r="J92" s="46">
        <v>75500000</v>
      </c>
      <c r="K92" s="47">
        <v>149239289.449999</v>
      </c>
      <c r="L92" s="48">
        <f t="shared" si="3"/>
        <v>224739289.449999</v>
      </c>
      <c r="N92" s="134"/>
      <c r="O92" s="134"/>
      <c r="P92" s="134"/>
    </row>
    <row r="93" spans="1:16" ht="12.75">
      <c r="A93" s="230" t="s">
        <v>178</v>
      </c>
      <c r="B93" s="231"/>
      <c r="C93" s="231"/>
      <c r="D93" s="228"/>
      <c r="E93" s="229"/>
      <c r="F93" s="7">
        <v>85</v>
      </c>
      <c r="G93" s="49">
        <f>SUM(G94:G95)</f>
        <v>19759024.01</v>
      </c>
      <c r="H93" s="50">
        <f>SUM(H94:H95)</f>
        <v>290917509.29</v>
      </c>
      <c r="I93" s="48">
        <f t="shared" si="2"/>
        <v>310676533.3</v>
      </c>
      <c r="J93" s="49">
        <f>J94+J95</f>
        <v>15302981.27</v>
      </c>
      <c r="K93" s="50">
        <f>K94+K95</f>
        <v>1422754.38999999</v>
      </c>
      <c r="L93" s="48">
        <f>IF((J93+K93)=SUM(L94:L95),(J93+K93),FALSE)</f>
        <v>16725735.659999989</v>
      </c>
      <c r="N93" s="134"/>
      <c r="O93" s="134"/>
      <c r="P93" s="134"/>
    </row>
    <row r="94" spans="1:16" ht="12.75">
      <c r="A94" s="227" t="s">
        <v>4</v>
      </c>
      <c r="B94" s="228"/>
      <c r="C94" s="228"/>
      <c r="D94" s="228"/>
      <c r="E94" s="229"/>
      <c r="F94" s="7">
        <v>86</v>
      </c>
      <c r="G94" s="46">
        <v>19759024.01</v>
      </c>
      <c r="H94" s="47">
        <v>290917509.29</v>
      </c>
      <c r="I94" s="48">
        <f t="shared" si="2"/>
        <v>310676533.3</v>
      </c>
      <c r="J94" s="46">
        <v>15302981.27</v>
      </c>
      <c r="K94" s="47">
        <v>1422754.38999999</v>
      </c>
      <c r="L94" s="48">
        <f t="shared" si="3"/>
        <v>16725735.659999989</v>
      </c>
      <c r="N94" s="134"/>
      <c r="O94" s="134"/>
      <c r="P94" s="134"/>
    </row>
    <row r="95" spans="1:16" ht="12.75">
      <c r="A95" s="227" t="s">
        <v>233</v>
      </c>
      <c r="B95" s="228"/>
      <c r="C95" s="228"/>
      <c r="D95" s="228"/>
      <c r="E95" s="229"/>
      <c r="F95" s="7">
        <v>87</v>
      </c>
      <c r="G95" s="46">
        <v>0</v>
      </c>
      <c r="H95" s="47">
        <v>0</v>
      </c>
      <c r="I95" s="48">
        <f t="shared" si="2"/>
        <v>0</v>
      </c>
      <c r="J95" s="46"/>
      <c r="K95" s="47"/>
      <c r="L95" s="48">
        <f t="shared" si="3"/>
        <v>0</v>
      </c>
      <c r="N95" s="134"/>
      <c r="O95" s="134"/>
      <c r="P95" s="134"/>
    </row>
    <row r="96" spans="1:16" ht="12.75">
      <c r="A96" s="230" t="s">
        <v>179</v>
      </c>
      <c r="B96" s="231"/>
      <c r="C96" s="231"/>
      <c r="D96" s="228"/>
      <c r="E96" s="229"/>
      <c r="F96" s="7">
        <v>88</v>
      </c>
      <c r="G96" s="49">
        <f>SUM(G97:G98)</f>
        <v>-4456042.74</v>
      </c>
      <c r="H96" s="50">
        <f>SUM(H97:H98)</f>
        <v>-408389047.24</v>
      </c>
      <c r="I96" s="48">
        <f t="shared" si="2"/>
        <v>-412845089.98</v>
      </c>
      <c r="J96" s="49">
        <f>J97+J98</f>
        <v>3164988.7839993592</v>
      </c>
      <c r="K96" s="50">
        <f>K97+K98</f>
        <v>42612178.43999802</v>
      </c>
      <c r="L96" s="48">
        <f>IF((J96+K96)=SUM(L97:L98),(J96+K96),FALSE)</f>
        <v>45777167.223997384</v>
      </c>
      <c r="N96" s="134"/>
      <c r="O96" s="134"/>
      <c r="P96" s="134"/>
    </row>
    <row r="97" spans="1:16" ht="12.75">
      <c r="A97" s="227" t="s">
        <v>234</v>
      </c>
      <c r="B97" s="228"/>
      <c r="C97" s="228"/>
      <c r="D97" s="228"/>
      <c r="E97" s="229"/>
      <c r="F97" s="7">
        <v>89</v>
      </c>
      <c r="G97" s="46"/>
      <c r="H97" s="47"/>
      <c r="I97" s="48">
        <f t="shared" si="2"/>
        <v>0</v>
      </c>
      <c r="J97" s="46">
        <v>3164988.7839993592</v>
      </c>
      <c r="K97" s="47">
        <v>42612178.43999802</v>
      </c>
      <c r="L97" s="48">
        <f t="shared" si="3"/>
        <v>45777167.223997384</v>
      </c>
      <c r="N97" s="134"/>
      <c r="O97" s="134"/>
      <c r="P97" s="134"/>
    </row>
    <row r="98" spans="1:16" ht="12.75">
      <c r="A98" s="227" t="s">
        <v>285</v>
      </c>
      <c r="B98" s="228"/>
      <c r="C98" s="228"/>
      <c r="D98" s="228"/>
      <c r="E98" s="229"/>
      <c r="F98" s="7">
        <v>90</v>
      </c>
      <c r="G98" s="46">
        <v>-4456042.74</v>
      </c>
      <c r="H98" s="47">
        <v>-408389047.24</v>
      </c>
      <c r="I98" s="48">
        <f t="shared" si="2"/>
        <v>-412845089.98</v>
      </c>
      <c r="J98" s="46"/>
      <c r="K98" s="47"/>
      <c r="L98" s="48">
        <f t="shared" si="3"/>
        <v>0</v>
      </c>
      <c r="N98" s="134"/>
      <c r="O98" s="134"/>
      <c r="P98" s="134"/>
    </row>
    <row r="99" spans="1:16" ht="12.75">
      <c r="A99" s="230" t="s">
        <v>286</v>
      </c>
      <c r="B99" s="231"/>
      <c r="C99" s="231"/>
      <c r="D99" s="228"/>
      <c r="E99" s="229"/>
      <c r="F99" s="7">
        <v>91</v>
      </c>
      <c r="G99" s="46"/>
      <c r="H99" s="47"/>
      <c r="I99" s="48">
        <f t="shared" si="2"/>
        <v>0</v>
      </c>
      <c r="J99" s="46"/>
      <c r="K99" s="47"/>
      <c r="L99" s="48">
        <f t="shared" si="3"/>
        <v>0</v>
      </c>
      <c r="N99" s="134"/>
      <c r="O99" s="134"/>
      <c r="P99" s="134"/>
    </row>
    <row r="100" spans="1:16" ht="12.75">
      <c r="A100" s="230" t="s">
        <v>180</v>
      </c>
      <c r="B100" s="231"/>
      <c r="C100" s="231"/>
      <c r="D100" s="228"/>
      <c r="E100" s="229"/>
      <c r="F100" s="7">
        <v>92</v>
      </c>
      <c r="G100" s="49">
        <f>SUM(G101:G106)</f>
        <v>2102145886.62</v>
      </c>
      <c r="H100" s="50">
        <f>SUM(H101:H106)</f>
        <v>3580383578.51</v>
      </c>
      <c r="I100" s="48">
        <f t="shared" si="2"/>
        <v>5682529465.13</v>
      </c>
      <c r="J100" s="49">
        <f>SUM(J101:J106)</f>
        <v>2300217156.4999986</v>
      </c>
      <c r="K100" s="50">
        <f>SUM(K101:K106)</f>
        <v>3501106798.959999</v>
      </c>
      <c r="L100" s="48">
        <f>IF((J100+K100)=SUM(L101:L106),(J100+K100),FALSE)</f>
        <v>5801323955.459997</v>
      </c>
      <c r="N100" s="134"/>
      <c r="O100" s="134"/>
      <c r="P100" s="134"/>
    </row>
    <row r="101" spans="1:16" ht="12.75">
      <c r="A101" s="227" t="s">
        <v>235</v>
      </c>
      <c r="B101" s="228"/>
      <c r="C101" s="228"/>
      <c r="D101" s="228"/>
      <c r="E101" s="229"/>
      <c r="F101" s="7">
        <v>93</v>
      </c>
      <c r="G101" s="46">
        <v>2607290.52</v>
      </c>
      <c r="H101" s="47">
        <v>810227910.15</v>
      </c>
      <c r="I101" s="48">
        <f t="shared" si="2"/>
        <v>812835200.67</v>
      </c>
      <c r="J101" s="46">
        <v>3722176.1999999993</v>
      </c>
      <c r="K101" s="47">
        <v>787050999.1999998</v>
      </c>
      <c r="L101" s="48">
        <f t="shared" si="3"/>
        <v>790773175.3999999</v>
      </c>
      <c r="N101" s="134"/>
      <c r="O101" s="134"/>
      <c r="P101" s="134"/>
    </row>
    <row r="102" spans="1:16" ht="12.75">
      <c r="A102" s="227" t="s">
        <v>236</v>
      </c>
      <c r="B102" s="228"/>
      <c r="C102" s="228"/>
      <c r="D102" s="228"/>
      <c r="E102" s="229"/>
      <c r="F102" s="7">
        <v>94</v>
      </c>
      <c r="G102" s="46">
        <v>2071853669.1</v>
      </c>
      <c r="H102" s="47"/>
      <c r="I102" s="48">
        <f t="shared" si="2"/>
        <v>2071853669.1</v>
      </c>
      <c r="J102" s="46">
        <v>2266361478.7099986</v>
      </c>
      <c r="K102" s="47"/>
      <c r="L102" s="48">
        <f t="shared" si="3"/>
        <v>2266361478.7099986</v>
      </c>
      <c r="N102" s="134"/>
      <c r="O102" s="134"/>
      <c r="P102" s="134"/>
    </row>
    <row r="103" spans="1:16" ht="12.75">
      <c r="A103" s="227" t="s">
        <v>237</v>
      </c>
      <c r="B103" s="228"/>
      <c r="C103" s="228"/>
      <c r="D103" s="228"/>
      <c r="E103" s="229"/>
      <c r="F103" s="7">
        <v>95</v>
      </c>
      <c r="G103" s="46">
        <v>27684927</v>
      </c>
      <c r="H103" s="47">
        <v>2673429429.36</v>
      </c>
      <c r="I103" s="48">
        <f t="shared" si="2"/>
        <v>2701114356.36</v>
      </c>
      <c r="J103" s="46">
        <v>30133501.58999999</v>
      </c>
      <c r="K103" s="47">
        <v>2641835166.7599993</v>
      </c>
      <c r="L103" s="48">
        <f t="shared" si="3"/>
        <v>2671968668.3499994</v>
      </c>
      <c r="N103" s="134"/>
      <c r="O103" s="134"/>
      <c r="P103" s="134"/>
    </row>
    <row r="104" spans="1:16" ht="19.5" customHeight="1">
      <c r="A104" s="227" t="s">
        <v>195</v>
      </c>
      <c r="B104" s="228"/>
      <c r="C104" s="228"/>
      <c r="D104" s="228"/>
      <c r="E104" s="229"/>
      <c r="F104" s="7">
        <v>96</v>
      </c>
      <c r="G104" s="46"/>
      <c r="H104" s="47"/>
      <c r="I104" s="48">
        <f t="shared" si="2"/>
        <v>0</v>
      </c>
      <c r="J104" s="46"/>
      <c r="K104" s="47">
        <v>1415100</v>
      </c>
      <c r="L104" s="48">
        <f t="shared" si="3"/>
        <v>1415100</v>
      </c>
      <c r="N104" s="134"/>
      <c r="O104" s="134"/>
      <c r="P104" s="134"/>
    </row>
    <row r="105" spans="1:16" ht="12.75">
      <c r="A105" s="227" t="s">
        <v>287</v>
      </c>
      <c r="B105" s="228"/>
      <c r="C105" s="228"/>
      <c r="D105" s="228"/>
      <c r="E105" s="229"/>
      <c r="F105" s="7">
        <v>97</v>
      </c>
      <c r="G105" s="46"/>
      <c r="H105" s="47">
        <v>4326239</v>
      </c>
      <c r="I105" s="48">
        <f t="shared" si="2"/>
        <v>4326239</v>
      </c>
      <c r="J105" s="46"/>
      <c r="K105" s="47">
        <v>7055533</v>
      </c>
      <c r="L105" s="48">
        <f t="shared" si="3"/>
        <v>7055533</v>
      </c>
      <c r="N105" s="134"/>
      <c r="O105" s="134"/>
      <c r="P105" s="134"/>
    </row>
    <row r="106" spans="1:16" ht="12.75">
      <c r="A106" s="227" t="s">
        <v>288</v>
      </c>
      <c r="B106" s="228"/>
      <c r="C106" s="228"/>
      <c r="D106" s="228"/>
      <c r="E106" s="229"/>
      <c r="F106" s="7">
        <v>98</v>
      </c>
      <c r="G106" s="46"/>
      <c r="H106" s="47">
        <v>92400000</v>
      </c>
      <c r="I106" s="48">
        <f t="shared" si="2"/>
        <v>92400000</v>
      </c>
      <c r="J106" s="46"/>
      <c r="K106" s="47">
        <v>63750000</v>
      </c>
      <c r="L106" s="48">
        <f t="shared" si="3"/>
        <v>63750000</v>
      </c>
      <c r="N106" s="134"/>
      <c r="O106" s="134"/>
      <c r="P106" s="134"/>
    </row>
    <row r="107" spans="1:16" ht="33" customHeight="1">
      <c r="A107" s="230" t="s">
        <v>289</v>
      </c>
      <c r="B107" s="231"/>
      <c r="C107" s="231"/>
      <c r="D107" s="228"/>
      <c r="E107" s="229"/>
      <c r="F107" s="7">
        <v>99</v>
      </c>
      <c r="G107" s="46">
        <v>5311503.01</v>
      </c>
      <c r="H107" s="47"/>
      <c r="I107" s="48">
        <f t="shared" si="2"/>
        <v>5311503.01</v>
      </c>
      <c r="J107" s="46">
        <v>34582316.52</v>
      </c>
      <c r="K107" s="47"/>
      <c r="L107" s="48">
        <f t="shared" si="3"/>
        <v>34582316.52</v>
      </c>
      <c r="N107" s="134"/>
      <c r="O107" s="134"/>
      <c r="P107" s="134"/>
    </row>
    <row r="108" spans="1:16" ht="12.75">
      <c r="A108" s="230" t="s">
        <v>181</v>
      </c>
      <c r="B108" s="231"/>
      <c r="C108" s="231"/>
      <c r="D108" s="228"/>
      <c r="E108" s="229"/>
      <c r="F108" s="7">
        <v>100</v>
      </c>
      <c r="G108" s="49">
        <f>SUM(G109:G110)</f>
        <v>27210742.74</v>
      </c>
      <c r="H108" s="50">
        <f>SUM(H109:H110)</f>
        <v>223160325.48999998</v>
      </c>
      <c r="I108" s="48">
        <f t="shared" si="2"/>
        <v>250371068.23</v>
      </c>
      <c r="J108" s="49">
        <f>J109+J110</f>
        <v>12756539.77</v>
      </c>
      <c r="K108" s="50">
        <f>K109+K110</f>
        <v>96633576.6599998</v>
      </c>
      <c r="L108" s="48">
        <f>IF((J108+K108)=SUM(L109:L110),(J108+K108),FALSE)</f>
        <v>109390116.4299998</v>
      </c>
      <c r="N108" s="134"/>
      <c r="O108" s="134"/>
      <c r="P108" s="134"/>
    </row>
    <row r="109" spans="1:16" ht="12.75">
      <c r="A109" s="227" t="s">
        <v>238</v>
      </c>
      <c r="B109" s="228"/>
      <c r="C109" s="228"/>
      <c r="D109" s="228"/>
      <c r="E109" s="229"/>
      <c r="F109" s="7">
        <v>101</v>
      </c>
      <c r="G109" s="46">
        <v>27210742.74</v>
      </c>
      <c r="H109" s="47">
        <v>221279944.7</v>
      </c>
      <c r="I109" s="48">
        <f t="shared" si="2"/>
        <v>248490687.44</v>
      </c>
      <c r="J109" s="46">
        <v>12756539.77</v>
      </c>
      <c r="K109" s="47">
        <v>94753195.8699998</v>
      </c>
      <c r="L109" s="48">
        <f t="shared" si="3"/>
        <v>107509735.63999979</v>
      </c>
      <c r="N109" s="134"/>
      <c r="O109" s="134"/>
      <c r="P109" s="134"/>
    </row>
    <row r="110" spans="1:16" ht="12.75">
      <c r="A110" s="227" t="s">
        <v>239</v>
      </c>
      <c r="B110" s="228"/>
      <c r="C110" s="228"/>
      <c r="D110" s="228"/>
      <c r="E110" s="229"/>
      <c r="F110" s="7">
        <v>102</v>
      </c>
      <c r="G110" s="46"/>
      <c r="H110" s="47">
        <v>1880380.79</v>
      </c>
      <c r="I110" s="48">
        <f t="shared" si="2"/>
        <v>1880380.79</v>
      </c>
      <c r="J110" s="46"/>
      <c r="K110" s="47">
        <v>1880380.79</v>
      </c>
      <c r="L110" s="48">
        <f t="shared" si="3"/>
        <v>1880380.79</v>
      </c>
      <c r="N110" s="134"/>
      <c r="O110" s="134"/>
      <c r="P110" s="134"/>
    </row>
    <row r="111" spans="1:16" ht="12.75">
      <c r="A111" s="230" t="s">
        <v>182</v>
      </c>
      <c r="B111" s="231"/>
      <c r="C111" s="231"/>
      <c r="D111" s="228"/>
      <c r="E111" s="229"/>
      <c r="F111" s="7">
        <v>103</v>
      </c>
      <c r="G111" s="49">
        <f>SUM(G112:G113)</f>
        <v>3326528.72</v>
      </c>
      <c r="H111" s="50">
        <f>SUM(H112:H113)</f>
        <v>48427800.580000006</v>
      </c>
      <c r="I111" s="48">
        <f t="shared" si="2"/>
        <v>51754329.300000004</v>
      </c>
      <c r="J111" s="49">
        <f>J112+J113</f>
        <v>1801487.75999999</v>
      </c>
      <c r="K111" s="50">
        <f>K112+K113</f>
        <v>40510611.4799999</v>
      </c>
      <c r="L111" s="48">
        <f>IF((J111+K111)=SUM(L112:L113),(J111+K111),FALSE)</f>
        <v>42312099.23999989</v>
      </c>
      <c r="N111" s="134"/>
      <c r="O111" s="134"/>
      <c r="P111" s="134"/>
    </row>
    <row r="112" spans="1:16" ht="12.75">
      <c r="A112" s="227" t="s">
        <v>240</v>
      </c>
      <c r="B112" s="228"/>
      <c r="C112" s="228"/>
      <c r="D112" s="228"/>
      <c r="E112" s="229"/>
      <c r="F112" s="7">
        <v>104</v>
      </c>
      <c r="G112" s="46">
        <v>3326528.72</v>
      </c>
      <c r="H112" s="47">
        <v>40296906.09</v>
      </c>
      <c r="I112" s="48">
        <f t="shared" si="2"/>
        <v>43623434.81</v>
      </c>
      <c r="J112" s="46">
        <v>1801082.88999999</v>
      </c>
      <c r="K112" s="47">
        <v>34394315.7899999</v>
      </c>
      <c r="L112" s="48">
        <f t="shared" si="3"/>
        <v>36195398.679999895</v>
      </c>
      <c r="N112" s="134"/>
      <c r="O112" s="134"/>
      <c r="P112" s="134"/>
    </row>
    <row r="113" spans="1:16" ht="12.75">
      <c r="A113" s="227" t="s">
        <v>241</v>
      </c>
      <c r="B113" s="228"/>
      <c r="C113" s="228"/>
      <c r="D113" s="228"/>
      <c r="E113" s="229"/>
      <c r="F113" s="7">
        <v>105</v>
      </c>
      <c r="G113" s="46"/>
      <c r="H113" s="47">
        <v>8130894.49</v>
      </c>
      <c r="I113" s="48">
        <f t="shared" si="2"/>
        <v>8130894.49</v>
      </c>
      <c r="J113" s="46">
        <v>404.87</v>
      </c>
      <c r="K113" s="47">
        <v>6116295.69</v>
      </c>
      <c r="L113" s="48">
        <f>+J113+K113</f>
        <v>6116700.5600000005</v>
      </c>
      <c r="N113" s="134"/>
      <c r="O113" s="134"/>
      <c r="P113" s="134"/>
    </row>
    <row r="114" spans="1:16" ht="12.75">
      <c r="A114" s="230" t="s">
        <v>290</v>
      </c>
      <c r="B114" s="231"/>
      <c r="C114" s="231"/>
      <c r="D114" s="228"/>
      <c r="E114" s="229"/>
      <c r="F114" s="7">
        <v>106</v>
      </c>
      <c r="G114" s="46"/>
      <c r="H114" s="47"/>
      <c r="I114" s="48">
        <f t="shared" si="2"/>
        <v>0</v>
      </c>
      <c r="J114" s="46"/>
      <c r="K114" s="47"/>
      <c r="L114" s="48">
        <f>+J114+K114</f>
        <v>0</v>
      </c>
      <c r="N114" s="134"/>
      <c r="O114" s="134"/>
      <c r="P114" s="134"/>
    </row>
    <row r="115" spans="1:16" ht="12.75">
      <c r="A115" s="230" t="s">
        <v>183</v>
      </c>
      <c r="B115" s="231"/>
      <c r="C115" s="231"/>
      <c r="D115" s="228"/>
      <c r="E115" s="229"/>
      <c r="F115" s="7">
        <v>107</v>
      </c>
      <c r="G115" s="49">
        <f>SUM(G116:G118)</f>
        <v>0</v>
      </c>
      <c r="H115" s="50">
        <f>SUM(H116:H118)</f>
        <v>0</v>
      </c>
      <c r="I115" s="48">
        <f t="shared" si="2"/>
        <v>0</v>
      </c>
      <c r="J115" s="49">
        <f>J116+J117+J118</f>
        <v>0</v>
      </c>
      <c r="K115" s="50">
        <f>K116+K117+K118</f>
        <v>0</v>
      </c>
      <c r="L115" s="48">
        <f>IF((J115+K115)=SUM(L116:L118),(J115+K115),FALSE)</f>
        <v>0</v>
      </c>
      <c r="N115" s="134"/>
      <c r="O115" s="134"/>
      <c r="P115" s="134"/>
    </row>
    <row r="116" spans="1:16" ht="12.75">
      <c r="A116" s="227" t="s">
        <v>223</v>
      </c>
      <c r="B116" s="228"/>
      <c r="C116" s="228"/>
      <c r="D116" s="228"/>
      <c r="E116" s="229"/>
      <c r="F116" s="7">
        <v>108</v>
      </c>
      <c r="G116" s="46"/>
      <c r="H116" s="47"/>
      <c r="I116" s="48">
        <f t="shared" si="2"/>
        <v>0</v>
      </c>
      <c r="J116" s="46"/>
      <c r="K116" s="47"/>
      <c r="L116" s="48">
        <f t="shared" si="3"/>
        <v>0</v>
      </c>
      <c r="N116" s="134"/>
      <c r="O116" s="134"/>
      <c r="P116" s="134"/>
    </row>
    <row r="117" spans="1:16" ht="12.75">
      <c r="A117" s="227" t="s">
        <v>224</v>
      </c>
      <c r="B117" s="228"/>
      <c r="C117" s="228"/>
      <c r="D117" s="228"/>
      <c r="E117" s="229"/>
      <c r="F117" s="7">
        <v>109</v>
      </c>
      <c r="G117" s="46"/>
      <c r="H117" s="47"/>
      <c r="I117" s="48">
        <f t="shared" si="2"/>
        <v>0</v>
      </c>
      <c r="J117" s="46"/>
      <c r="K117" s="47"/>
      <c r="L117" s="48">
        <f t="shared" si="3"/>
        <v>0</v>
      </c>
      <c r="N117" s="134"/>
      <c r="O117" s="134"/>
      <c r="P117" s="134"/>
    </row>
    <row r="118" spans="1:16" ht="12.75">
      <c r="A118" s="227" t="s">
        <v>225</v>
      </c>
      <c r="B118" s="228"/>
      <c r="C118" s="228"/>
      <c r="D118" s="228"/>
      <c r="E118" s="229"/>
      <c r="F118" s="7">
        <v>110</v>
      </c>
      <c r="G118" s="46"/>
      <c r="H118" s="47"/>
      <c r="I118" s="48">
        <f t="shared" si="2"/>
        <v>0</v>
      </c>
      <c r="J118" s="46"/>
      <c r="K118" s="47"/>
      <c r="L118" s="48">
        <f t="shared" si="3"/>
        <v>0</v>
      </c>
      <c r="N118" s="134"/>
      <c r="O118" s="134"/>
      <c r="P118" s="134"/>
    </row>
    <row r="119" spans="1:16" ht="12.75">
      <c r="A119" s="230" t="s">
        <v>184</v>
      </c>
      <c r="B119" s="231"/>
      <c r="C119" s="231"/>
      <c r="D119" s="228"/>
      <c r="E119" s="229"/>
      <c r="F119" s="7">
        <v>111</v>
      </c>
      <c r="G119" s="49">
        <f>SUM(G120:G123)</f>
        <v>23424684.990000002</v>
      </c>
      <c r="H119" s="50">
        <f>SUM(H120:H123)</f>
        <v>187730443.77</v>
      </c>
      <c r="I119" s="48">
        <f t="shared" si="2"/>
        <v>211155128.76000002</v>
      </c>
      <c r="J119" s="49">
        <f>J120+J121+J122+J123</f>
        <v>20874083.50999999</v>
      </c>
      <c r="K119" s="50">
        <f>K120+K121+K122+K123</f>
        <v>219900776.4199998</v>
      </c>
      <c r="L119" s="48">
        <f>IF((J119+K119)=SUM(L120:L123),(J119+K119),FALSE)</f>
        <v>240774859.9299998</v>
      </c>
      <c r="N119" s="134"/>
      <c r="O119" s="134"/>
      <c r="P119" s="134"/>
    </row>
    <row r="120" spans="1:16" ht="12.75">
      <c r="A120" s="227" t="s">
        <v>226</v>
      </c>
      <c r="B120" s="228"/>
      <c r="C120" s="228"/>
      <c r="D120" s="228"/>
      <c r="E120" s="229"/>
      <c r="F120" s="7">
        <v>112</v>
      </c>
      <c r="G120" s="46">
        <v>3731279.22</v>
      </c>
      <c r="H120" s="47">
        <v>79556221.54</v>
      </c>
      <c r="I120" s="48">
        <f t="shared" si="2"/>
        <v>83287500.76</v>
      </c>
      <c r="J120" s="46">
        <v>3105229</v>
      </c>
      <c r="K120" s="47">
        <v>111594696.2599999</v>
      </c>
      <c r="L120" s="48">
        <f t="shared" si="3"/>
        <v>114699925.2599999</v>
      </c>
      <c r="N120" s="134"/>
      <c r="O120" s="134"/>
      <c r="P120" s="134"/>
    </row>
    <row r="121" spans="1:16" ht="12.75">
      <c r="A121" s="227" t="s">
        <v>227</v>
      </c>
      <c r="B121" s="228"/>
      <c r="C121" s="228"/>
      <c r="D121" s="228"/>
      <c r="E121" s="229"/>
      <c r="F121" s="7">
        <v>113</v>
      </c>
      <c r="G121" s="46">
        <v>1353.29</v>
      </c>
      <c r="H121" s="47">
        <v>8956788.83</v>
      </c>
      <c r="I121" s="48">
        <f t="shared" si="2"/>
        <v>8958142.12</v>
      </c>
      <c r="J121" s="46">
        <v>196460.95</v>
      </c>
      <c r="K121" s="47">
        <v>40350176.77</v>
      </c>
      <c r="L121" s="48">
        <f t="shared" si="3"/>
        <v>40546637.720000006</v>
      </c>
      <c r="N121" s="134"/>
      <c r="O121" s="134"/>
      <c r="P121" s="134"/>
    </row>
    <row r="122" spans="1:16" ht="12.75">
      <c r="A122" s="227" t="s">
        <v>228</v>
      </c>
      <c r="B122" s="228"/>
      <c r="C122" s="228"/>
      <c r="D122" s="228"/>
      <c r="E122" s="229"/>
      <c r="F122" s="7">
        <v>114</v>
      </c>
      <c r="G122" s="46"/>
      <c r="H122" s="47"/>
      <c r="I122" s="48">
        <f t="shared" si="2"/>
        <v>0</v>
      </c>
      <c r="J122" s="46"/>
      <c r="K122" s="47"/>
      <c r="L122" s="48">
        <f t="shared" si="3"/>
        <v>0</v>
      </c>
      <c r="N122" s="134"/>
      <c r="O122" s="134"/>
      <c r="P122" s="134"/>
    </row>
    <row r="123" spans="1:16" ht="12.75">
      <c r="A123" s="227" t="s">
        <v>229</v>
      </c>
      <c r="B123" s="228"/>
      <c r="C123" s="228"/>
      <c r="D123" s="228"/>
      <c r="E123" s="229"/>
      <c r="F123" s="7">
        <v>115</v>
      </c>
      <c r="G123" s="46">
        <v>19692052.48</v>
      </c>
      <c r="H123" s="47">
        <v>99217433.4</v>
      </c>
      <c r="I123" s="48">
        <f t="shared" si="2"/>
        <v>118909485.88000001</v>
      </c>
      <c r="J123" s="46">
        <v>17572393.55999999</v>
      </c>
      <c r="K123" s="47">
        <v>67955903.3899999</v>
      </c>
      <c r="L123" s="48">
        <f t="shared" si="3"/>
        <v>85528296.94999988</v>
      </c>
      <c r="N123" s="134"/>
      <c r="O123" s="134"/>
      <c r="P123" s="134"/>
    </row>
    <row r="124" spans="1:16" ht="26.25" customHeight="1">
      <c r="A124" s="230" t="s">
        <v>185</v>
      </c>
      <c r="B124" s="231"/>
      <c r="C124" s="231"/>
      <c r="D124" s="228"/>
      <c r="E124" s="229"/>
      <c r="F124" s="7">
        <v>116</v>
      </c>
      <c r="G124" s="49">
        <f>SUM(G125:G126)</f>
        <v>4802806.67</v>
      </c>
      <c r="H124" s="50">
        <f>SUM(H125:H126)</f>
        <v>222405982.68</v>
      </c>
      <c r="I124" s="48">
        <f t="shared" si="2"/>
        <v>227208789.35</v>
      </c>
      <c r="J124" s="49">
        <f>J125+J126</f>
        <v>6130813.82</v>
      </c>
      <c r="K124" s="50">
        <f>K125+K126</f>
        <v>304147032.35999995</v>
      </c>
      <c r="L124" s="48">
        <f>IF((J124+K124)=SUM(L125:L126),(J124+K124),FALSE)</f>
        <v>310277846.17999995</v>
      </c>
      <c r="N124" s="134"/>
      <c r="O124" s="134"/>
      <c r="P124" s="134"/>
    </row>
    <row r="125" spans="1:16" ht="12.75">
      <c r="A125" s="227" t="s">
        <v>230</v>
      </c>
      <c r="B125" s="228"/>
      <c r="C125" s="228"/>
      <c r="D125" s="228"/>
      <c r="E125" s="229"/>
      <c r="F125" s="7">
        <v>117</v>
      </c>
      <c r="G125" s="46"/>
      <c r="H125" s="47"/>
      <c r="I125" s="48">
        <f t="shared" si="2"/>
        <v>0</v>
      </c>
      <c r="J125" s="46"/>
      <c r="K125" s="47"/>
      <c r="L125" s="48">
        <f t="shared" si="3"/>
        <v>0</v>
      </c>
      <c r="N125" s="134"/>
      <c r="O125" s="134"/>
      <c r="P125" s="134"/>
    </row>
    <row r="126" spans="1:16" ht="12.75">
      <c r="A126" s="227" t="s">
        <v>231</v>
      </c>
      <c r="B126" s="228"/>
      <c r="C126" s="228"/>
      <c r="D126" s="228"/>
      <c r="E126" s="229"/>
      <c r="F126" s="7">
        <v>118</v>
      </c>
      <c r="G126" s="46">
        <v>4802806.67</v>
      </c>
      <c r="H126" s="47">
        <v>222405982.68</v>
      </c>
      <c r="I126" s="48">
        <f t="shared" si="2"/>
        <v>227208789.35</v>
      </c>
      <c r="J126" s="46">
        <v>6130813.82</v>
      </c>
      <c r="K126" s="47">
        <v>304147032.35999995</v>
      </c>
      <c r="L126" s="48">
        <f t="shared" si="3"/>
        <v>310277846.17999995</v>
      </c>
      <c r="N126" s="134"/>
      <c r="O126" s="134"/>
      <c r="P126" s="134"/>
    </row>
    <row r="127" spans="1:16" ht="12.75">
      <c r="A127" s="230" t="s">
        <v>186</v>
      </c>
      <c r="B127" s="231"/>
      <c r="C127" s="231"/>
      <c r="D127" s="228"/>
      <c r="E127" s="229"/>
      <c r="F127" s="7">
        <v>119</v>
      </c>
      <c r="G127" s="49">
        <f>G79+G99+G100+G107+G108+G111+G114+G115+G119+G124</f>
        <v>2320015496.8999996</v>
      </c>
      <c r="H127" s="50">
        <f>H79+H99+H100+H107+H108+H111+H114+H115+H119+H124</f>
        <v>5973792735.380001</v>
      </c>
      <c r="I127" s="48">
        <f t="shared" si="2"/>
        <v>8293808232.280001</v>
      </c>
      <c r="J127" s="49">
        <f>J79+J99+J100+J107+J108+J111+J114+J115+J119+J124</f>
        <v>2527218949.453998</v>
      </c>
      <c r="K127" s="50">
        <f>K79+K99+K100+K107+K108+K111+K114+K115+K119+K124</f>
        <v>5894533088.639995</v>
      </c>
      <c r="L127" s="48">
        <f>L79+L99+L100+L107+L108+L111+L114+L115+L119+L124</f>
        <v>8421752038.093992</v>
      </c>
      <c r="N127" s="134"/>
      <c r="O127" s="134"/>
      <c r="P127" s="134"/>
    </row>
    <row r="128" spans="1:16" ht="12.75">
      <c r="A128" s="232" t="s">
        <v>33</v>
      </c>
      <c r="B128" s="233"/>
      <c r="C128" s="233"/>
      <c r="D128" s="234"/>
      <c r="E128" s="241"/>
      <c r="F128" s="9">
        <v>120</v>
      </c>
      <c r="G128" s="51">
        <v>0</v>
      </c>
      <c r="H128" s="52">
        <v>1177771285.45</v>
      </c>
      <c r="I128" s="53">
        <f t="shared" si="2"/>
        <v>1177771285.45</v>
      </c>
      <c r="J128" s="51">
        <v>71168.25</v>
      </c>
      <c r="K128" s="52">
        <v>1143378951.5799997</v>
      </c>
      <c r="L128" s="53">
        <v>1143450119.8299997</v>
      </c>
      <c r="N128" s="134"/>
      <c r="O128" s="134"/>
      <c r="P128" s="134"/>
    </row>
    <row r="129" spans="1:16" ht="12.75">
      <c r="A129" s="242" t="s">
        <v>392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4"/>
      <c r="N129" s="134"/>
      <c r="O129" s="134"/>
      <c r="P129" s="134"/>
    </row>
    <row r="130" spans="1:12" ht="12.75">
      <c r="A130" s="215" t="s">
        <v>55</v>
      </c>
      <c r="B130" s="217"/>
      <c r="C130" s="217"/>
      <c r="D130" s="217"/>
      <c r="E130" s="217"/>
      <c r="F130" s="6">
        <v>121</v>
      </c>
      <c r="G130" s="24">
        <f>SUM(G131:G132)</f>
        <v>0</v>
      </c>
      <c r="H130" s="25">
        <f>SUM(H131:H132)</f>
        <v>0</v>
      </c>
      <c r="I130" s="26">
        <f>G130+H130</f>
        <v>0</v>
      </c>
      <c r="J130" s="24">
        <f>SUM(J131:J132)</f>
        <v>0</v>
      </c>
      <c r="K130" s="25">
        <f>SUM(K131:K132)</f>
        <v>0</v>
      </c>
      <c r="L130" s="26">
        <f>J130+K130</f>
        <v>0</v>
      </c>
    </row>
    <row r="131" spans="1:12" ht="12.75">
      <c r="A131" s="230" t="s">
        <v>97</v>
      </c>
      <c r="B131" s="231"/>
      <c r="C131" s="231"/>
      <c r="D131" s="231"/>
      <c r="E131" s="239"/>
      <c r="F131" s="7">
        <v>122</v>
      </c>
      <c r="G131" s="2"/>
      <c r="H131" s="2"/>
      <c r="I131" s="27">
        <f>G131+H131</f>
        <v>0</v>
      </c>
      <c r="J131" s="2"/>
      <c r="K131" s="2"/>
      <c r="L131" s="27">
        <f>J131+K131</f>
        <v>0</v>
      </c>
    </row>
    <row r="132" spans="1:12" ht="12.75">
      <c r="A132" s="232" t="s">
        <v>98</v>
      </c>
      <c r="B132" s="233"/>
      <c r="C132" s="233"/>
      <c r="D132" s="233"/>
      <c r="E132" s="240"/>
      <c r="F132" s="8">
        <v>123</v>
      </c>
      <c r="G132" s="4"/>
      <c r="H132" s="5"/>
      <c r="I132" s="28">
        <f>G132+H132</f>
        <v>0</v>
      </c>
      <c r="J132" s="4"/>
      <c r="K132" s="5"/>
      <c r="L132" s="28">
        <f>J132+K132</f>
        <v>0</v>
      </c>
    </row>
    <row r="133" spans="1:13" ht="12.75">
      <c r="A133" s="118" t="s">
        <v>364</v>
      </c>
      <c r="B133" s="119"/>
      <c r="C133" s="119"/>
      <c r="D133" s="119"/>
      <c r="E133" s="119"/>
      <c r="F133" s="119"/>
      <c r="G133" s="119"/>
      <c r="H133" s="120"/>
      <c r="I133" s="120"/>
      <c r="J133" s="120"/>
      <c r="K133" s="117"/>
      <c r="L133" s="117"/>
      <c r="M133" s="121"/>
    </row>
    <row r="134" spans="1:13" ht="12.7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9" ht="12.75">
      <c r="I139" s="133"/>
    </row>
    <row r="141" spans="7:12" ht="12.75">
      <c r="G141" s="133"/>
      <c r="H141" s="133"/>
      <c r="I141" s="133"/>
      <c r="J141" s="134"/>
      <c r="K141" s="134"/>
      <c r="L141" s="134"/>
    </row>
    <row r="142" spans="10:12" ht="12.75">
      <c r="J142" s="134"/>
      <c r="K142" s="134"/>
      <c r="L142" s="134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I95 G98:I98">
    <cfRule type="cellIs" priority="2" dxfId="0" operator="greaterThan" stopIfTrue="1">
      <formula>0</formula>
    </cfRule>
  </conditionalFormatting>
  <conditionalFormatting sqref="J95:L95 J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130:L130 A124:F124 A120:F123 A109:F119 A65:F66 I131" formula="1"/>
    <ignoredError sqref="A108:F108 A67:F69 A73:F74 A70:F72 A75:F76 A125:F128 A129:L129 A85:F87 A80:F84 A79:F79 A77:F77 A78:L78" formula="1" formulaRange="1"/>
    <ignoredError sqref="A107:F107 M70:M72 M78 M75:M77 M73:M74 M80:M84 M79 M88 M85:M87 A88:F88 A100:F106 A94:F99 A89:F92 A93:F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90" zoomScaleSheetLayoutView="90" zoomScalePageLayoutView="0" workbookViewId="0" topLeftCell="A1">
      <selection activeCell="H18" sqref="H18"/>
    </sheetView>
  </sheetViews>
  <sheetFormatPr defaultColWidth="9.140625" defaultRowHeight="12.75"/>
  <cols>
    <col min="1" max="4" width="9.140625" style="23" customWidth="1"/>
    <col min="5" max="5" width="22.421875" style="23" customWidth="1"/>
    <col min="6" max="6" width="9.140625" style="23" customWidth="1"/>
    <col min="7" max="7" width="11.140625" style="23" customWidth="1"/>
    <col min="8" max="9" width="12.57421875" style="23" customWidth="1"/>
    <col min="10" max="10" width="11.140625" style="23" customWidth="1"/>
    <col min="11" max="12" width="12.57421875" style="23" customWidth="1"/>
    <col min="13" max="13" width="9.140625" style="23" customWidth="1"/>
    <col min="14" max="14" width="17.140625" style="23" bestFit="1" customWidth="1"/>
    <col min="15" max="16384" width="9.140625" style="23" customWidth="1"/>
  </cols>
  <sheetData>
    <row r="1" spans="1:12" ht="15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.75">
      <c r="A2" s="223" t="s">
        <v>402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2.75">
      <c r="A3" s="105"/>
      <c r="B3" s="104"/>
      <c r="C3" s="104"/>
      <c r="D3" s="106"/>
      <c r="E3" s="106"/>
      <c r="F3" s="106"/>
      <c r="G3" s="106"/>
      <c r="H3" s="106"/>
      <c r="I3" s="107"/>
      <c r="J3" s="107"/>
      <c r="K3" s="246" t="s">
        <v>58</v>
      </c>
      <c r="L3" s="246"/>
    </row>
    <row r="4" spans="1:12" ht="12.75" customHeight="1">
      <c r="A4" s="219" t="s">
        <v>2</v>
      </c>
      <c r="B4" s="220"/>
      <c r="C4" s="220"/>
      <c r="D4" s="220"/>
      <c r="E4" s="220"/>
      <c r="F4" s="219" t="s">
        <v>221</v>
      </c>
      <c r="G4" s="219" t="s">
        <v>365</v>
      </c>
      <c r="H4" s="220"/>
      <c r="I4" s="220"/>
      <c r="J4" s="219" t="s">
        <v>366</v>
      </c>
      <c r="K4" s="220"/>
      <c r="L4" s="220"/>
    </row>
    <row r="5" spans="1:12" ht="12.75">
      <c r="A5" s="220"/>
      <c r="B5" s="220"/>
      <c r="C5" s="220"/>
      <c r="D5" s="220"/>
      <c r="E5" s="220"/>
      <c r="F5" s="220"/>
      <c r="G5" s="29" t="s">
        <v>353</v>
      </c>
      <c r="H5" s="29" t="s">
        <v>354</v>
      </c>
      <c r="I5" s="29" t="s">
        <v>355</v>
      </c>
      <c r="J5" s="29" t="s">
        <v>353</v>
      </c>
      <c r="K5" s="29" t="s">
        <v>354</v>
      </c>
      <c r="L5" s="29" t="s">
        <v>355</v>
      </c>
    </row>
    <row r="6" spans="1:12" ht="12.75">
      <c r="A6" s="219">
        <v>1</v>
      </c>
      <c r="B6" s="219"/>
      <c r="C6" s="219"/>
      <c r="D6" s="219"/>
      <c r="E6" s="219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8" ht="12.75">
      <c r="A7" s="215" t="s">
        <v>99</v>
      </c>
      <c r="B7" s="217"/>
      <c r="C7" s="217"/>
      <c r="D7" s="217"/>
      <c r="E7" s="218"/>
      <c r="F7" s="6">
        <v>124</v>
      </c>
      <c r="G7" s="43">
        <v>103157930.02000001</v>
      </c>
      <c r="H7" s="44">
        <v>419038658.0000005</v>
      </c>
      <c r="I7" s="45">
        <v>522196588.02000046</v>
      </c>
      <c r="J7" s="43">
        <v>119871649.48999876</v>
      </c>
      <c r="K7" s="44">
        <v>391595110.50999737</v>
      </c>
      <c r="L7" s="45">
        <v>511466759.99999595</v>
      </c>
      <c r="M7" s="134"/>
      <c r="N7" s="134"/>
      <c r="O7" s="134"/>
      <c r="P7" s="134"/>
      <c r="Q7" s="134"/>
      <c r="R7" s="134"/>
    </row>
    <row r="8" spans="1:18" ht="12.75">
      <c r="A8" s="227" t="s">
        <v>196</v>
      </c>
      <c r="B8" s="228"/>
      <c r="C8" s="228"/>
      <c r="D8" s="228"/>
      <c r="E8" s="229"/>
      <c r="F8" s="7">
        <v>125</v>
      </c>
      <c r="G8" s="46">
        <v>103628451.24000001</v>
      </c>
      <c r="H8" s="47">
        <v>313235885.22</v>
      </c>
      <c r="I8" s="48">
        <v>416864336.46000004</v>
      </c>
      <c r="J8" s="46">
        <v>120671956.41999882</v>
      </c>
      <c r="K8" s="47">
        <v>305827203.3499975</v>
      </c>
      <c r="L8" s="48">
        <v>426499159.76999617</v>
      </c>
      <c r="M8" s="134"/>
      <c r="N8" s="134"/>
      <c r="O8" s="134"/>
      <c r="P8" s="134"/>
      <c r="Q8" s="134"/>
      <c r="R8" s="134"/>
    </row>
    <row r="9" spans="1:18" ht="12.75">
      <c r="A9" s="227" t="s">
        <v>197</v>
      </c>
      <c r="B9" s="228"/>
      <c r="C9" s="228"/>
      <c r="D9" s="228"/>
      <c r="E9" s="229"/>
      <c r="F9" s="7">
        <v>126</v>
      </c>
      <c r="G9" s="46">
        <v>0</v>
      </c>
      <c r="H9" s="47">
        <v>0</v>
      </c>
      <c r="I9" s="48">
        <v>0</v>
      </c>
      <c r="J9" s="46">
        <v>0</v>
      </c>
      <c r="K9" s="47">
        <v>0</v>
      </c>
      <c r="L9" s="48">
        <v>0</v>
      </c>
      <c r="M9" s="134"/>
      <c r="N9" s="134"/>
      <c r="O9" s="134"/>
      <c r="P9" s="134"/>
      <c r="Q9" s="134"/>
      <c r="R9" s="134"/>
    </row>
    <row r="10" spans="1:18" ht="25.5" customHeight="1">
      <c r="A10" s="227" t="s">
        <v>198</v>
      </c>
      <c r="B10" s="228"/>
      <c r="C10" s="228"/>
      <c r="D10" s="228"/>
      <c r="E10" s="229"/>
      <c r="F10" s="7">
        <v>127</v>
      </c>
      <c r="G10" s="46">
        <v>0</v>
      </c>
      <c r="H10" s="47">
        <v>8459753.89</v>
      </c>
      <c r="I10" s="48">
        <v>8459753.89</v>
      </c>
      <c r="J10" s="46">
        <v>0</v>
      </c>
      <c r="K10" s="47">
        <v>5426812.44000005</v>
      </c>
      <c r="L10" s="48">
        <v>5426812.44000005</v>
      </c>
      <c r="M10" s="134"/>
      <c r="N10" s="134"/>
      <c r="O10" s="134"/>
      <c r="P10" s="134"/>
      <c r="Q10" s="134"/>
      <c r="R10" s="134"/>
    </row>
    <row r="11" spans="1:18" ht="12.75">
      <c r="A11" s="227" t="s">
        <v>199</v>
      </c>
      <c r="B11" s="228"/>
      <c r="C11" s="228"/>
      <c r="D11" s="228"/>
      <c r="E11" s="229"/>
      <c r="F11" s="7">
        <v>128</v>
      </c>
      <c r="G11" s="46">
        <v>-2153.350000000006</v>
      </c>
      <c r="H11" s="47">
        <v>-48326250.599999994</v>
      </c>
      <c r="I11" s="48">
        <v>-48328403.94999999</v>
      </c>
      <c r="J11" s="46">
        <v>-196460.94999999992</v>
      </c>
      <c r="K11" s="47">
        <v>-57362229.859999925</v>
      </c>
      <c r="L11" s="48">
        <v>-57558690.80999991</v>
      </c>
      <c r="M11" s="134"/>
      <c r="N11" s="134"/>
      <c r="O11" s="134"/>
      <c r="P11" s="134"/>
      <c r="Q11" s="134"/>
      <c r="R11" s="134"/>
    </row>
    <row r="12" spans="1:18" ht="12.75">
      <c r="A12" s="227" t="s">
        <v>200</v>
      </c>
      <c r="B12" s="228"/>
      <c r="C12" s="228"/>
      <c r="D12" s="228"/>
      <c r="E12" s="229"/>
      <c r="F12" s="7">
        <v>129</v>
      </c>
      <c r="G12" s="46">
        <v>0</v>
      </c>
      <c r="H12" s="47">
        <v>0</v>
      </c>
      <c r="I12" s="48">
        <v>0</v>
      </c>
      <c r="J12" s="46">
        <v>0</v>
      </c>
      <c r="K12" s="47">
        <v>-84598.82999999798</v>
      </c>
      <c r="L12" s="48">
        <v>-84598.82999999798</v>
      </c>
      <c r="M12" s="134"/>
      <c r="N12" s="134"/>
      <c r="O12" s="134"/>
      <c r="P12" s="134"/>
      <c r="Q12" s="134"/>
      <c r="R12" s="134"/>
    </row>
    <row r="13" spans="1:18" ht="12.75">
      <c r="A13" s="227" t="s">
        <v>201</v>
      </c>
      <c r="B13" s="228"/>
      <c r="C13" s="228"/>
      <c r="D13" s="228"/>
      <c r="E13" s="229"/>
      <c r="F13" s="7">
        <v>130</v>
      </c>
      <c r="G13" s="46">
        <v>-444900.72000000003</v>
      </c>
      <c r="H13" s="47">
        <v>171846662.06</v>
      </c>
      <c r="I13" s="48">
        <v>171401761.34</v>
      </c>
      <c r="J13" s="46">
        <v>-588889.6999999981</v>
      </c>
      <c r="K13" s="47">
        <v>154928026.9999999</v>
      </c>
      <c r="L13" s="48">
        <v>154339137.29999992</v>
      </c>
      <c r="M13" s="134"/>
      <c r="N13" s="134"/>
      <c r="O13" s="134"/>
      <c r="P13" s="134"/>
      <c r="Q13" s="134"/>
      <c r="R13" s="134"/>
    </row>
    <row r="14" spans="1:18" ht="12.75">
      <c r="A14" s="227" t="s">
        <v>202</v>
      </c>
      <c r="B14" s="228"/>
      <c r="C14" s="228"/>
      <c r="D14" s="228"/>
      <c r="E14" s="229"/>
      <c r="F14" s="7">
        <v>131</v>
      </c>
      <c r="G14" s="46">
        <v>-23467.15</v>
      </c>
      <c r="H14" s="47">
        <v>-26177392.57</v>
      </c>
      <c r="I14" s="48">
        <v>-26200859.72</v>
      </c>
      <c r="J14" s="46">
        <v>-14956.2800000001</v>
      </c>
      <c r="K14" s="47">
        <v>-16804788.679999992</v>
      </c>
      <c r="L14" s="48">
        <v>-16819744.959999993</v>
      </c>
      <c r="M14" s="134"/>
      <c r="N14" s="134"/>
      <c r="O14" s="134"/>
      <c r="P14" s="134"/>
      <c r="Q14" s="134"/>
      <c r="R14" s="134"/>
    </row>
    <row r="15" spans="1:18" ht="12.75">
      <c r="A15" s="227" t="s">
        <v>242</v>
      </c>
      <c r="B15" s="228"/>
      <c r="C15" s="228"/>
      <c r="D15" s="228"/>
      <c r="E15" s="229"/>
      <c r="F15" s="7">
        <v>132</v>
      </c>
      <c r="G15" s="46">
        <v>0</v>
      </c>
      <c r="H15" s="47">
        <v>0</v>
      </c>
      <c r="I15" s="48">
        <v>0</v>
      </c>
      <c r="J15" s="46">
        <v>0</v>
      </c>
      <c r="K15" s="47">
        <v>-335314.91000000015</v>
      </c>
      <c r="L15" s="48">
        <v>-335314.91000000015</v>
      </c>
      <c r="M15" s="134"/>
      <c r="N15" s="134"/>
      <c r="O15" s="134"/>
      <c r="P15" s="134"/>
      <c r="Q15" s="134"/>
      <c r="R15" s="134"/>
    </row>
    <row r="16" spans="1:18" ht="24.75" customHeight="1">
      <c r="A16" s="230" t="s">
        <v>100</v>
      </c>
      <c r="B16" s="228"/>
      <c r="C16" s="228"/>
      <c r="D16" s="228"/>
      <c r="E16" s="229"/>
      <c r="F16" s="7">
        <v>133</v>
      </c>
      <c r="G16" s="49">
        <v>34121085.89999999</v>
      </c>
      <c r="H16" s="50">
        <v>76109566.07000002</v>
      </c>
      <c r="I16" s="48">
        <v>110230651.97000003</v>
      </c>
      <c r="J16" s="49">
        <v>28878717.74999985</v>
      </c>
      <c r="K16" s="50">
        <v>56276961.75999975</v>
      </c>
      <c r="L16" s="48">
        <v>85155679.50999957</v>
      </c>
      <c r="M16" s="134"/>
      <c r="N16" s="134"/>
      <c r="O16" s="134"/>
      <c r="P16" s="134"/>
      <c r="Q16" s="134"/>
      <c r="R16" s="134"/>
    </row>
    <row r="17" spans="1:18" ht="19.5" customHeight="1">
      <c r="A17" s="227" t="s">
        <v>219</v>
      </c>
      <c r="B17" s="228"/>
      <c r="C17" s="228"/>
      <c r="D17" s="228"/>
      <c r="E17" s="229"/>
      <c r="F17" s="7">
        <v>134</v>
      </c>
      <c r="G17" s="46">
        <v>0</v>
      </c>
      <c r="H17" s="47">
        <v>-14179.929999999702</v>
      </c>
      <c r="I17" s="48">
        <v>-14179.929999999702</v>
      </c>
      <c r="J17" s="46">
        <v>0</v>
      </c>
      <c r="K17" s="47">
        <v>0</v>
      </c>
      <c r="L17" s="48">
        <v>0</v>
      </c>
      <c r="M17" s="134"/>
      <c r="N17" s="134"/>
      <c r="O17" s="134"/>
      <c r="P17" s="134"/>
      <c r="Q17" s="134"/>
      <c r="R17" s="134"/>
    </row>
    <row r="18" spans="1:18" ht="26.25" customHeight="1">
      <c r="A18" s="227" t="s">
        <v>204</v>
      </c>
      <c r="B18" s="228"/>
      <c r="C18" s="228"/>
      <c r="D18" s="228"/>
      <c r="E18" s="229"/>
      <c r="F18" s="7">
        <v>135</v>
      </c>
      <c r="G18" s="49">
        <v>0</v>
      </c>
      <c r="H18" s="50">
        <v>35583799.88</v>
      </c>
      <c r="I18" s="48">
        <v>35583799.88</v>
      </c>
      <c r="J18" s="49">
        <v>0</v>
      </c>
      <c r="K18" s="50">
        <v>19680028.14999999</v>
      </c>
      <c r="L18" s="48">
        <v>19680028.14999999</v>
      </c>
      <c r="M18" s="134"/>
      <c r="N18" s="134"/>
      <c r="O18" s="134"/>
      <c r="P18" s="134"/>
      <c r="Q18" s="134"/>
      <c r="R18" s="134"/>
    </row>
    <row r="19" spans="1:18" ht="12.75">
      <c r="A19" s="227" t="s">
        <v>243</v>
      </c>
      <c r="B19" s="228"/>
      <c r="C19" s="228"/>
      <c r="D19" s="228"/>
      <c r="E19" s="229"/>
      <c r="F19" s="7">
        <v>136</v>
      </c>
      <c r="G19" s="46">
        <v>0</v>
      </c>
      <c r="H19" s="47">
        <v>6136788.780000001</v>
      </c>
      <c r="I19" s="48">
        <v>6136788.780000001</v>
      </c>
      <c r="J19" s="46">
        <v>0</v>
      </c>
      <c r="K19" s="47">
        <v>6083165.34</v>
      </c>
      <c r="L19" s="48">
        <v>6083165.34</v>
      </c>
      <c r="M19" s="134"/>
      <c r="N19" s="134"/>
      <c r="O19" s="134"/>
      <c r="P19" s="134"/>
      <c r="Q19" s="134"/>
      <c r="R19" s="134"/>
    </row>
    <row r="20" spans="1:18" ht="24" customHeight="1">
      <c r="A20" s="227" t="s">
        <v>54</v>
      </c>
      <c r="B20" s="228"/>
      <c r="C20" s="228"/>
      <c r="D20" s="228"/>
      <c r="E20" s="229"/>
      <c r="F20" s="7">
        <v>137</v>
      </c>
      <c r="G20" s="46">
        <v>0</v>
      </c>
      <c r="H20" s="47">
        <v>29405967.78</v>
      </c>
      <c r="I20" s="48">
        <v>29405967.78</v>
      </c>
      <c r="J20" s="46">
        <v>0</v>
      </c>
      <c r="K20" s="47">
        <v>13596862.80999999</v>
      </c>
      <c r="L20" s="48">
        <v>13596862.80999999</v>
      </c>
      <c r="M20" s="134"/>
      <c r="N20" s="134"/>
      <c r="O20" s="134"/>
      <c r="P20" s="134"/>
      <c r="Q20" s="134"/>
      <c r="R20" s="134"/>
    </row>
    <row r="21" spans="1:18" ht="12.75">
      <c r="A21" s="227" t="s">
        <v>244</v>
      </c>
      <c r="B21" s="228"/>
      <c r="C21" s="228"/>
      <c r="D21" s="228"/>
      <c r="E21" s="229"/>
      <c r="F21" s="7">
        <v>138</v>
      </c>
      <c r="G21" s="46">
        <v>0</v>
      </c>
      <c r="H21" s="47">
        <v>41043.32</v>
      </c>
      <c r="I21" s="48">
        <v>41043.32</v>
      </c>
      <c r="J21" s="46">
        <v>0</v>
      </c>
      <c r="K21" s="47">
        <v>0</v>
      </c>
      <c r="L21" s="48">
        <v>0</v>
      </c>
      <c r="M21" s="134"/>
      <c r="N21" s="134"/>
      <c r="O21" s="134"/>
      <c r="P21" s="134"/>
      <c r="Q21" s="134"/>
      <c r="R21" s="134"/>
    </row>
    <row r="22" spans="1:18" ht="12.75">
      <c r="A22" s="227" t="s">
        <v>245</v>
      </c>
      <c r="B22" s="228"/>
      <c r="C22" s="228"/>
      <c r="D22" s="228"/>
      <c r="E22" s="229"/>
      <c r="F22" s="7">
        <v>139</v>
      </c>
      <c r="G22" s="46">
        <v>28338730.03</v>
      </c>
      <c r="H22" s="47">
        <v>31764856.67</v>
      </c>
      <c r="I22" s="48">
        <v>60103586.70000002</v>
      </c>
      <c r="J22" s="46">
        <v>28490542.489999875</v>
      </c>
      <c r="K22" s="47">
        <v>30025308.59999986</v>
      </c>
      <c r="L22" s="48">
        <v>58515851.089999735</v>
      </c>
      <c r="M22" s="134"/>
      <c r="N22" s="134"/>
      <c r="O22" s="134"/>
      <c r="P22" s="134"/>
      <c r="Q22" s="134"/>
      <c r="R22" s="134"/>
    </row>
    <row r="23" spans="1:18" ht="20.25" customHeight="1">
      <c r="A23" s="227" t="s">
        <v>268</v>
      </c>
      <c r="B23" s="228"/>
      <c r="C23" s="228"/>
      <c r="D23" s="228"/>
      <c r="E23" s="229"/>
      <c r="F23" s="7">
        <v>140</v>
      </c>
      <c r="G23" s="46">
        <v>-814129.3199999998</v>
      </c>
      <c r="H23" s="47">
        <v>-255624.5499999998</v>
      </c>
      <c r="I23" s="48">
        <v>-1069753.8699999992</v>
      </c>
      <c r="J23" s="46">
        <v>176330.60999999975</v>
      </c>
      <c r="K23" s="47">
        <v>234928.51999999944</v>
      </c>
      <c r="L23" s="48">
        <v>411259.1299999992</v>
      </c>
      <c r="M23" s="134"/>
      <c r="N23" s="134"/>
      <c r="O23" s="134"/>
      <c r="P23" s="134"/>
      <c r="Q23" s="134"/>
      <c r="R23" s="134"/>
    </row>
    <row r="24" spans="1:18" ht="19.5" customHeight="1">
      <c r="A24" s="227" t="s">
        <v>101</v>
      </c>
      <c r="B24" s="228"/>
      <c r="C24" s="228"/>
      <c r="D24" s="228"/>
      <c r="E24" s="229"/>
      <c r="F24" s="7">
        <v>141</v>
      </c>
      <c r="G24" s="49">
        <v>172972.46999999997</v>
      </c>
      <c r="H24" s="50">
        <v>575088.8300000001</v>
      </c>
      <c r="I24" s="48">
        <v>748061.3000000007</v>
      </c>
      <c r="J24" s="49">
        <v>143383.16999999713</v>
      </c>
      <c r="K24" s="50">
        <v>615771.6599999685</v>
      </c>
      <c r="L24" s="48">
        <v>759154.8299999665</v>
      </c>
      <c r="M24" s="134"/>
      <c r="N24" s="134"/>
      <c r="O24" s="134"/>
      <c r="P24" s="134"/>
      <c r="Q24" s="134"/>
      <c r="R24" s="134"/>
    </row>
    <row r="25" spans="1:18" ht="12.75">
      <c r="A25" s="227" t="s">
        <v>246</v>
      </c>
      <c r="B25" s="228"/>
      <c r="C25" s="228"/>
      <c r="D25" s="228"/>
      <c r="E25" s="229"/>
      <c r="F25" s="7">
        <v>142</v>
      </c>
      <c r="G25" s="46">
        <v>172972.46999999997</v>
      </c>
      <c r="H25" s="47">
        <v>562293.5299999998</v>
      </c>
      <c r="I25" s="48">
        <v>735265.9999999991</v>
      </c>
      <c r="J25" s="46">
        <v>143383.1699999983</v>
      </c>
      <c r="K25" s="47">
        <v>7148.629999998026</v>
      </c>
      <c r="L25" s="48">
        <v>150531.7999999961</v>
      </c>
      <c r="M25" s="134"/>
      <c r="N25" s="134"/>
      <c r="O25" s="134"/>
      <c r="P25" s="134"/>
      <c r="Q25" s="134"/>
      <c r="R25" s="134"/>
    </row>
    <row r="26" spans="1:18" ht="12.75">
      <c r="A26" s="227" t="s">
        <v>247</v>
      </c>
      <c r="B26" s="228"/>
      <c r="C26" s="228"/>
      <c r="D26" s="228"/>
      <c r="E26" s="229"/>
      <c r="F26" s="7">
        <v>143</v>
      </c>
      <c r="G26" s="46">
        <v>0</v>
      </c>
      <c r="H26" s="47">
        <v>12795.299999999988</v>
      </c>
      <c r="I26" s="48">
        <v>12795.299999999988</v>
      </c>
      <c r="J26" s="46">
        <v>0</v>
      </c>
      <c r="K26" s="47">
        <v>608623.0299999714</v>
      </c>
      <c r="L26" s="48">
        <v>608623.0299999695</v>
      </c>
      <c r="M26" s="134"/>
      <c r="N26" s="134"/>
      <c r="O26" s="134"/>
      <c r="P26" s="134"/>
      <c r="Q26" s="134"/>
      <c r="R26" s="134"/>
    </row>
    <row r="27" spans="1:18" ht="12.75">
      <c r="A27" s="227" t="s">
        <v>7</v>
      </c>
      <c r="B27" s="228"/>
      <c r="C27" s="228"/>
      <c r="D27" s="228"/>
      <c r="E27" s="229"/>
      <c r="F27" s="7">
        <v>144</v>
      </c>
      <c r="G27" s="46">
        <v>0</v>
      </c>
      <c r="H27" s="47">
        <v>0</v>
      </c>
      <c r="I27" s="48">
        <v>0</v>
      </c>
      <c r="J27" s="46">
        <v>0</v>
      </c>
      <c r="K27" s="47">
        <v>0</v>
      </c>
      <c r="L27" s="48">
        <v>0</v>
      </c>
      <c r="M27" s="134"/>
      <c r="N27" s="134"/>
      <c r="O27" s="134"/>
      <c r="P27" s="134"/>
      <c r="Q27" s="134"/>
      <c r="R27" s="134"/>
    </row>
    <row r="28" spans="1:18" ht="12.75">
      <c r="A28" s="227" t="s">
        <v>8</v>
      </c>
      <c r="B28" s="228"/>
      <c r="C28" s="228"/>
      <c r="D28" s="228"/>
      <c r="E28" s="229"/>
      <c r="F28" s="7">
        <v>145</v>
      </c>
      <c r="G28" s="46">
        <v>6296300.06</v>
      </c>
      <c r="H28" s="47">
        <v>6640642.32</v>
      </c>
      <c r="I28" s="48">
        <v>12936942.38</v>
      </c>
      <c r="J28" s="46">
        <v>0</v>
      </c>
      <c r="K28" s="47">
        <v>5012565.649999978</v>
      </c>
      <c r="L28" s="48">
        <v>5012565.649999978</v>
      </c>
      <c r="M28" s="134"/>
      <c r="N28" s="134"/>
      <c r="O28" s="134"/>
      <c r="P28" s="134"/>
      <c r="Q28" s="134"/>
      <c r="R28" s="134"/>
    </row>
    <row r="29" spans="1:18" ht="12.75">
      <c r="A29" s="227" t="s">
        <v>9</v>
      </c>
      <c r="B29" s="228"/>
      <c r="C29" s="228"/>
      <c r="D29" s="228"/>
      <c r="E29" s="229"/>
      <c r="F29" s="7">
        <v>146</v>
      </c>
      <c r="G29" s="46">
        <v>127212.65999999997</v>
      </c>
      <c r="H29" s="47">
        <v>1814982.8499999996</v>
      </c>
      <c r="I29" s="48">
        <v>1942195.5099999998</v>
      </c>
      <c r="J29" s="46">
        <v>68461.47999999998</v>
      </c>
      <c r="K29" s="47">
        <v>708359.1799999774</v>
      </c>
      <c r="L29" s="48">
        <v>776820.6599999778</v>
      </c>
      <c r="M29" s="134"/>
      <c r="N29" s="134"/>
      <c r="O29" s="134"/>
      <c r="P29" s="134"/>
      <c r="Q29" s="134"/>
      <c r="R29" s="134"/>
    </row>
    <row r="30" spans="1:18" ht="12.75">
      <c r="A30" s="230" t="s">
        <v>10</v>
      </c>
      <c r="B30" s="228"/>
      <c r="C30" s="228"/>
      <c r="D30" s="228"/>
      <c r="E30" s="229"/>
      <c r="F30" s="7">
        <v>147</v>
      </c>
      <c r="G30" s="46">
        <v>3137.5999999999995</v>
      </c>
      <c r="H30" s="47">
        <v>3755405.5</v>
      </c>
      <c r="I30" s="48">
        <v>3758543.0999999978</v>
      </c>
      <c r="J30" s="46">
        <v>4391.670000000004</v>
      </c>
      <c r="K30" s="47">
        <v>8458124.67999997</v>
      </c>
      <c r="L30" s="48">
        <v>8462516.349999972</v>
      </c>
      <c r="M30" s="134"/>
      <c r="N30" s="134"/>
      <c r="O30" s="134"/>
      <c r="P30" s="134"/>
      <c r="Q30" s="134"/>
      <c r="R30" s="134"/>
    </row>
    <row r="31" spans="1:18" ht="21.75" customHeight="1">
      <c r="A31" s="230" t="s">
        <v>11</v>
      </c>
      <c r="B31" s="228"/>
      <c r="C31" s="228"/>
      <c r="D31" s="228"/>
      <c r="E31" s="229"/>
      <c r="F31" s="7">
        <v>148</v>
      </c>
      <c r="G31" s="46">
        <v>5984.099999999977</v>
      </c>
      <c r="H31" s="47">
        <v>25881431.570000004</v>
      </c>
      <c r="I31" s="48">
        <v>25887415.670000006</v>
      </c>
      <c r="J31" s="46">
        <v>9740.46</v>
      </c>
      <c r="K31" s="47">
        <v>7533632.699999964</v>
      </c>
      <c r="L31" s="48">
        <v>7543373.159999965</v>
      </c>
      <c r="M31" s="134"/>
      <c r="N31" s="134"/>
      <c r="O31" s="134"/>
      <c r="P31" s="134"/>
      <c r="Q31" s="134"/>
      <c r="R31" s="134"/>
    </row>
    <row r="32" spans="1:18" ht="12.75">
      <c r="A32" s="230" t="s">
        <v>12</v>
      </c>
      <c r="B32" s="228"/>
      <c r="C32" s="228"/>
      <c r="D32" s="228"/>
      <c r="E32" s="229"/>
      <c r="F32" s="7">
        <v>149</v>
      </c>
      <c r="G32" s="46">
        <v>-5061272.91</v>
      </c>
      <c r="H32" s="47">
        <v>-43687503.739999995</v>
      </c>
      <c r="I32" s="48">
        <v>-48748776.64999999</v>
      </c>
      <c r="J32" s="46">
        <v>2588.7399999998743</v>
      </c>
      <c r="K32" s="47">
        <v>6795072.76999997</v>
      </c>
      <c r="L32" s="48">
        <v>6797661.509999972</v>
      </c>
      <c r="M32" s="134"/>
      <c r="N32" s="134"/>
      <c r="O32" s="134"/>
      <c r="P32" s="134"/>
      <c r="Q32" s="134"/>
      <c r="R32" s="134"/>
    </row>
    <row r="33" spans="1:18" ht="12.75">
      <c r="A33" s="230" t="s">
        <v>102</v>
      </c>
      <c r="B33" s="228"/>
      <c r="C33" s="228"/>
      <c r="D33" s="228"/>
      <c r="E33" s="229"/>
      <c r="F33" s="7">
        <v>150</v>
      </c>
      <c r="G33" s="49">
        <v>-72222899.77000001</v>
      </c>
      <c r="H33" s="50">
        <v>-194189737.3399999</v>
      </c>
      <c r="I33" s="48">
        <v>-266412637.11</v>
      </c>
      <c r="J33" s="49">
        <v>-75537164.98999998</v>
      </c>
      <c r="K33" s="50">
        <v>-241224579.28999984</v>
      </c>
      <c r="L33" s="48">
        <v>-316761744.27999985</v>
      </c>
      <c r="M33" s="134"/>
      <c r="N33" s="134"/>
      <c r="O33" s="134"/>
      <c r="P33" s="134"/>
      <c r="Q33" s="134"/>
      <c r="R33" s="134"/>
    </row>
    <row r="34" spans="1:18" ht="12.75">
      <c r="A34" s="227" t="s">
        <v>103</v>
      </c>
      <c r="B34" s="228"/>
      <c r="C34" s="228"/>
      <c r="D34" s="228"/>
      <c r="E34" s="229"/>
      <c r="F34" s="7">
        <v>151</v>
      </c>
      <c r="G34" s="49">
        <v>-65398224.08000001</v>
      </c>
      <c r="H34" s="50">
        <v>-283150965.43999994</v>
      </c>
      <c r="I34" s="48">
        <v>-348549189.52</v>
      </c>
      <c r="J34" s="49">
        <v>-72715037.58999997</v>
      </c>
      <c r="K34" s="50">
        <v>-327667489.2099997</v>
      </c>
      <c r="L34" s="48">
        <v>-400382526.7999997</v>
      </c>
      <c r="M34" s="134"/>
      <c r="N34" s="134"/>
      <c r="O34" s="134"/>
      <c r="P34" s="134"/>
      <c r="Q34" s="134"/>
      <c r="R34" s="134"/>
    </row>
    <row r="35" spans="1:18" ht="12.75">
      <c r="A35" s="227" t="s">
        <v>13</v>
      </c>
      <c r="B35" s="228"/>
      <c r="C35" s="228"/>
      <c r="D35" s="228"/>
      <c r="E35" s="229"/>
      <c r="F35" s="7">
        <v>152</v>
      </c>
      <c r="G35" s="46">
        <v>-65398224.08000001</v>
      </c>
      <c r="H35" s="47">
        <v>-313534860.05999994</v>
      </c>
      <c r="I35" s="48">
        <v>-378933084.14</v>
      </c>
      <c r="J35" s="46">
        <v>-72715037.58999997</v>
      </c>
      <c r="K35" s="47">
        <v>-357009388.97999954</v>
      </c>
      <c r="L35" s="48">
        <v>-429724426.5699996</v>
      </c>
      <c r="M35" s="134"/>
      <c r="N35" s="134"/>
      <c r="O35" s="134"/>
      <c r="P35" s="134"/>
      <c r="Q35" s="134"/>
      <c r="R35" s="134"/>
    </row>
    <row r="36" spans="1:18" ht="12.75">
      <c r="A36" s="227" t="s">
        <v>14</v>
      </c>
      <c r="B36" s="228"/>
      <c r="C36" s="228"/>
      <c r="D36" s="228"/>
      <c r="E36" s="229"/>
      <c r="F36" s="7">
        <v>153</v>
      </c>
      <c r="G36" s="46">
        <v>0</v>
      </c>
      <c r="H36" s="47">
        <v>0</v>
      </c>
      <c r="I36" s="48">
        <v>0</v>
      </c>
      <c r="J36" s="46">
        <v>0</v>
      </c>
      <c r="K36" s="47">
        <v>702273.9999999988</v>
      </c>
      <c r="L36" s="48">
        <v>702273.9999999988</v>
      </c>
      <c r="M36" s="134"/>
      <c r="N36" s="134"/>
      <c r="O36" s="134"/>
      <c r="P36" s="134"/>
      <c r="Q36" s="134"/>
      <c r="R36" s="134"/>
    </row>
    <row r="37" spans="1:18" ht="12.75">
      <c r="A37" s="227" t="s">
        <v>15</v>
      </c>
      <c r="B37" s="228"/>
      <c r="C37" s="228"/>
      <c r="D37" s="228"/>
      <c r="E37" s="229"/>
      <c r="F37" s="7">
        <v>154</v>
      </c>
      <c r="G37" s="46">
        <v>0</v>
      </c>
      <c r="H37" s="47">
        <v>30383894.61999999</v>
      </c>
      <c r="I37" s="48">
        <v>30383894.61999999</v>
      </c>
      <c r="J37" s="46">
        <v>0</v>
      </c>
      <c r="K37" s="47">
        <v>28639625.76999992</v>
      </c>
      <c r="L37" s="48">
        <v>28639625.76999992</v>
      </c>
      <c r="M37" s="134"/>
      <c r="N37" s="134"/>
      <c r="O37" s="134"/>
      <c r="P37" s="134"/>
      <c r="Q37" s="134"/>
      <c r="R37" s="134"/>
    </row>
    <row r="38" spans="1:18" ht="12.75">
      <c r="A38" s="227" t="s">
        <v>104</v>
      </c>
      <c r="B38" s="228"/>
      <c r="C38" s="228"/>
      <c r="D38" s="228"/>
      <c r="E38" s="229"/>
      <c r="F38" s="7">
        <v>155</v>
      </c>
      <c r="G38" s="49">
        <v>-6824675.6899999995</v>
      </c>
      <c r="H38" s="50">
        <v>88961228.1</v>
      </c>
      <c r="I38" s="48">
        <v>82136552.41</v>
      </c>
      <c r="J38" s="49">
        <v>-2822127.399999992</v>
      </c>
      <c r="K38" s="50">
        <v>86442909.91999988</v>
      </c>
      <c r="L38" s="48">
        <v>83620782.51999989</v>
      </c>
      <c r="M38" s="134"/>
      <c r="N38" s="134"/>
      <c r="O38" s="134"/>
      <c r="P38" s="134"/>
      <c r="Q38" s="134"/>
      <c r="R38" s="134"/>
    </row>
    <row r="39" spans="1:18" ht="12.75">
      <c r="A39" s="227" t="s">
        <v>16</v>
      </c>
      <c r="B39" s="228"/>
      <c r="C39" s="228"/>
      <c r="D39" s="228"/>
      <c r="E39" s="229"/>
      <c r="F39" s="7">
        <v>156</v>
      </c>
      <c r="G39" s="46">
        <v>-6824675.6899999995</v>
      </c>
      <c r="H39" s="47">
        <v>80710889.11</v>
      </c>
      <c r="I39" s="48">
        <v>73886213.42</v>
      </c>
      <c r="J39" s="46">
        <v>-2822127.399999992</v>
      </c>
      <c r="K39" s="47">
        <v>103269136.39999986</v>
      </c>
      <c r="L39" s="48">
        <v>100447008.99999987</v>
      </c>
      <c r="M39" s="134"/>
      <c r="N39" s="134"/>
      <c r="O39" s="134"/>
      <c r="P39" s="134"/>
      <c r="Q39" s="134"/>
      <c r="R39" s="134"/>
    </row>
    <row r="40" spans="1:18" ht="12.75">
      <c r="A40" s="227" t="s">
        <v>17</v>
      </c>
      <c r="B40" s="228"/>
      <c r="C40" s="228"/>
      <c r="D40" s="228"/>
      <c r="E40" s="229"/>
      <c r="F40" s="7">
        <v>157</v>
      </c>
      <c r="G40" s="46">
        <v>0</v>
      </c>
      <c r="H40" s="47">
        <v>0</v>
      </c>
      <c r="I40" s="48">
        <v>0</v>
      </c>
      <c r="J40" s="46">
        <v>0</v>
      </c>
      <c r="K40" s="47">
        <v>-603855.7500000001</v>
      </c>
      <c r="L40" s="48">
        <v>-603855.7500000001</v>
      </c>
      <c r="M40" s="134"/>
      <c r="N40" s="134"/>
      <c r="O40" s="134"/>
      <c r="P40" s="134"/>
      <c r="Q40" s="134"/>
      <c r="R40" s="134"/>
    </row>
    <row r="41" spans="1:18" ht="12.75">
      <c r="A41" s="227" t="s">
        <v>18</v>
      </c>
      <c r="B41" s="228"/>
      <c r="C41" s="228"/>
      <c r="D41" s="228"/>
      <c r="E41" s="229"/>
      <c r="F41" s="7">
        <v>158</v>
      </c>
      <c r="G41" s="46">
        <v>0</v>
      </c>
      <c r="H41" s="47">
        <v>8250338.99</v>
      </c>
      <c r="I41" s="48">
        <v>8250338.99</v>
      </c>
      <c r="J41" s="46">
        <v>0</v>
      </c>
      <c r="K41" s="47">
        <v>-16222370.729999984</v>
      </c>
      <c r="L41" s="48">
        <v>-16222370.729999984</v>
      </c>
      <c r="M41" s="134"/>
      <c r="N41" s="134"/>
      <c r="O41" s="134"/>
      <c r="P41" s="134"/>
      <c r="Q41" s="134"/>
      <c r="R41" s="134"/>
    </row>
    <row r="42" spans="1:18" ht="34.5" customHeight="1">
      <c r="A42" s="230" t="s">
        <v>105</v>
      </c>
      <c r="B42" s="228"/>
      <c r="C42" s="228"/>
      <c r="D42" s="228"/>
      <c r="E42" s="229"/>
      <c r="F42" s="7">
        <v>159</v>
      </c>
      <c r="G42" s="49">
        <v>-36395973.66</v>
      </c>
      <c r="H42" s="50">
        <v>-6527604</v>
      </c>
      <c r="I42" s="48">
        <v>-42923577.65999998</v>
      </c>
      <c r="J42" s="49">
        <v>-10107829.449999928</v>
      </c>
      <c r="K42" s="50">
        <v>24505606</v>
      </c>
      <c r="L42" s="48">
        <v>14397776.550000072</v>
      </c>
      <c r="M42" s="134"/>
      <c r="N42" s="134"/>
      <c r="O42" s="134"/>
      <c r="P42" s="134"/>
      <c r="Q42" s="134"/>
      <c r="R42" s="134"/>
    </row>
    <row r="43" spans="1:18" ht="21" customHeight="1">
      <c r="A43" s="227" t="s">
        <v>106</v>
      </c>
      <c r="B43" s="228"/>
      <c r="C43" s="228"/>
      <c r="D43" s="228"/>
      <c r="E43" s="229"/>
      <c r="F43" s="7">
        <v>160</v>
      </c>
      <c r="G43" s="49">
        <v>-36395973.66</v>
      </c>
      <c r="H43" s="50">
        <v>0</v>
      </c>
      <c r="I43" s="48">
        <v>-36395973.66</v>
      </c>
      <c r="J43" s="49">
        <v>-10107829.449999928</v>
      </c>
      <c r="K43" s="50">
        <v>0</v>
      </c>
      <c r="L43" s="48">
        <v>-10107829.449999928</v>
      </c>
      <c r="M43" s="134"/>
      <c r="N43" s="134"/>
      <c r="O43" s="134"/>
      <c r="P43" s="134"/>
      <c r="Q43" s="134"/>
      <c r="R43" s="134"/>
    </row>
    <row r="44" spans="1:18" ht="12.75">
      <c r="A44" s="227" t="s">
        <v>19</v>
      </c>
      <c r="B44" s="228"/>
      <c r="C44" s="228"/>
      <c r="D44" s="228"/>
      <c r="E44" s="229"/>
      <c r="F44" s="7">
        <v>161</v>
      </c>
      <c r="G44" s="46">
        <v>-36496455.129999995</v>
      </c>
      <c r="H44" s="47">
        <v>0</v>
      </c>
      <c r="I44" s="48">
        <v>-36496455.129999995</v>
      </c>
      <c r="J44" s="46">
        <v>-10207507.639999926</v>
      </c>
      <c r="K44" s="47">
        <v>0</v>
      </c>
      <c r="L44" s="48">
        <v>-10207507.639999926</v>
      </c>
      <c r="M44" s="134"/>
      <c r="N44" s="134"/>
      <c r="O44" s="134"/>
      <c r="P44" s="134"/>
      <c r="Q44" s="134"/>
      <c r="R44" s="134"/>
    </row>
    <row r="45" spans="1:18" ht="12.75">
      <c r="A45" s="227" t="s">
        <v>20</v>
      </c>
      <c r="B45" s="228"/>
      <c r="C45" s="228"/>
      <c r="D45" s="228"/>
      <c r="E45" s="229"/>
      <c r="F45" s="7">
        <v>162</v>
      </c>
      <c r="G45" s="46">
        <v>100481.47</v>
      </c>
      <c r="H45" s="47">
        <v>0</v>
      </c>
      <c r="I45" s="48">
        <v>100481.47</v>
      </c>
      <c r="J45" s="46">
        <v>99678.19</v>
      </c>
      <c r="K45" s="47">
        <v>0</v>
      </c>
      <c r="L45" s="48">
        <v>99678.19</v>
      </c>
      <c r="M45" s="134"/>
      <c r="N45" s="134"/>
      <c r="O45" s="134"/>
      <c r="P45" s="134"/>
      <c r="Q45" s="134"/>
      <c r="R45" s="134"/>
    </row>
    <row r="46" spans="1:18" ht="21.75" customHeight="1">
      <c r="A46" s="227" t="s">
        <v>107</v>
      </c>
      <c r="B46" s="228"/>
      <c r="C46" s="228"/>
      <c r="D46" s="228"/>
      <c r="E46" s="229"/>
      <c r="F46" s="7">
        <v>163</v>
      </c>
      <c r="G46" s="49">
        <v>0</v>
      </c>
      <c r="H46" s="50">
        <v>-6527604</v>
      </c>
      <c r="I46" s="48">
        <v>-6527604</v>
      </c>
      <c r="J46" s="49">
        <v>0</v>
      </c>
      <c r="K46" s="50">
        <v>24505606</v>
      </c>
      <c r="L46" s="48">
        <v>24505606</v>
      </c>
      <c r="M46" s="134"/>
      <c r="N46" s="134"/>
      <c r="O46" s="134"/>
      <c r="P46" s="134"/>
      <c r="Q46" s="134"/>
      <c r="R46" s="134"/>
    </row>
    <row r="47" spans="1:18" ht="12.75">
      <c r="A47" s="227" t="s">
        <v>21</v>
      </c>
      <c r="B47" s="228"/>
      <c r="C47" s="228"/>
      <c r="D47" s="228"/>
      <c r="E47" s="229"/>
      <c r="F47" s="7">
        <v>164</v>
      </c>
      <c r="G47" s="46">
        <v>0</v>
      </c>
      <c r="H47" s="47">
        <v>-6527604</v>
      </c>
      <c r="I47" s="48">
        <v>-6527604</v>
      </c>
      <c r="J47" s="46">
        <v>0</v>
      </c>
      <c r="K47" s="47">
        <v>24505606</v>
      </c>
      <c r="L47" s="48">
        <v>24505606</v>
      </c>
      <c r="M47" s="134"/>
      <c r="N47" s="134"/>
      <c r="O47" s="134"/>
      <c r="P47" s="134"/>
      <c r="Q47" s="134"/>
      <c r="R47" s="134"/>
    </row>
    <row r="48" spans="1:18" ht="12.75">
      <c r="A48" s="227" t="s">
        <v>22</v>
      </c>
      <c r="B48" s="228"/>
      <c r="C48" s="228"/>
      <c r="D48" s="228"/>
      <c r="E48" s="229"/>
      <c r="F48" s="7">
        <v>165</v>
      </c>
      <c r="G48" s="46">
        <v>0</v>
      </c>
      <c r="H48" s="47">
        <v>0</v>
      </c>
      <c r="I48" s="48">
        <v>0</v>
      </c>
      <c r="J48" s="46">
        <v>0</v>
      </c>
      <c r="K48" s="47">
        <v>0</v>
      </c>
      <c r="L48" s="48">
        <v>0</v>
      </c>
      <c r="M48" s="134"/>
      <c r="N48" s="134"/>
      <c r="O48" s="134"/>
      <c r="P48" s="134"/>
      <c r="Q48" s="134"/>
      <c r="R48" s="134"/>
    </row>
    <row r="49" spans="1:18" ht="12.75">
      <c r="A49" s="227" t="s">
        <v>23</v>
      </c>
      <c r="B49" s="228"/>
      <c r="C49" s="228"/>
      <c r="D49" s="228"/>
      <c r="E49" s="229"/>
      <c r="F49" s="7">
        <v>166</v>
      </c>
      <c r="G49" s="46">
        <v>0</v>
      </c>
      <c r="H49" s="47">
        <v>0</v>
      </c>
      <c r="I49" s="48">
        <v>0</v>
      </c>
      <c r="J49" s="46">
        <v>0</v>
      </c>
      <c r="K49" s="47">
        <v>0</v>
      </c>
      <c r="L49" s="48">
        <v>0</v>
      </c>
      <c r="M49" s="134"/>
      <c r="N49" s="134"/>
      <c r="O49" s="134"/>
      <c r="P49" s="134"/>
      <c r="Q49" s="134"/>
      <c r="R49" s="134"/>
    </row>
    <row r="50" spans="1:18" ht="46.5" customHeight="1">
      <c r="A50" s="230" t="s">
        <v>209</v>
      </c>
      <c r="B50" s="228"/>
      <c r="C50" s="228"/>
      <c r="D50" s="228"/>
      <c r="E50" s="229"/>
      <c r="F50" s="7">
        <v>167</v>
      </c>
      <c r="G50" s="49">
        <v>942232.4299999997</v>
      </c>
      <c r="H50" s="50">
        <v>0</v>
      </c>
      <c r="I50" s="48">
        <v>942232.4299999997</v>
      </c>
      <c r="J50" s="49">
        <v>-31279466.63</v>
      </c>
      <c r="K50" s="50">
        <v>0</v>
      </c>
      <c r="L50" s="48">
        <v>-31279466.63</v>
      </c>
      <c r="M50" s="134"/>
      <c r="N50" s="134"/>
      <c r="O50" s="134"/>
      <c r="P50" s="134"/>
      <c r="Q50" s="134"/>
      <c r="R50" s="134"/>
    </row>
    <row r="51" spans="1:18" ht="12.75">
      <c r="A51" s="227" t="s">
        <v>24</v>
      </c>
      <c r="B51" s="228"/>
      <c r="C51" s="228"/>
      <c r="D51" s="228"/>
      <c r="E51" s="229"/>
      <c r="F51" s="7">
        <v>168</v>
      </c>
      <c r="G51" s="46">
        <v>942232.4299999997</v>
      </c>
      <c r="H51" s="47">
        <v>0</v>
      </c>
      <c r="I51" s="48">
        <v>942232.4299999997</v>
      </c>
      <c r="J51" s="46">
        <v>-31279466.63</v>
      </c>
      <c r="K51" s="47">
        <v>0</v>
      </c>
      <c r="L51" s="48">
        <v>-31279466.63</v>
      </c>
      <c r="M51" s="134"/>
      <c r="N51" s="134"/>
      <c r="O51" s="134"/>
      <c r="P51" s="134"/>
      <c r="Q51" s="134"/>
      <c r="R51" s="134"/>
    </row>
    <row r="52" spans="1:18" ht="12.75">
      <c r="A52" s="227" t="s">
        <v>25</v>
      </c>
      <c r="B52" s="228"/>
      <c r="C52" s="228"/>
      <c r="D52" s="228"/>
      <c r="E52" s="229"/>
      <c r="F52" s="7">
        <v>169</v>
      </c>
      <c r="G52" s="46">
        <v>0</v>
      </c>
      <c r="H52" s="47">
        <v>0</v>
      </c>
      <c r="I52" s="48">
        <v>0</v>
      </c>
      <c r="J52" s="46">
        <v>0</v>
      </c>
      <c r="K52" s="47">
        <v>0</v>
      </c>
      <c r="L52" s="48">
        <v>0</v>
      </c>
      <c r="M52" s="134"/>
      <c r="N52" s="134"/>
      <c r="O52" s="134"/>
      <c r="P52" s="134"/>
      <c r="Q52" s="134"/>
      <c r="R52" s="134"/>
    </row>
    <row r="53" spans="1:18" ht="12.75">
      <c r="A53" s="227" t="s">
        <v>26</v>
      </c>
      <c r="B53" s="228"/>
      <c r="C53" s="228"/>
      <c r="D53" s="228"/>
      <c r="E53" s="229"/>
      <c r="F53" s="7">
        <v>170</v>
      </c>
      <c r="G53" s="46">
        <v>0</v>
      </c>
      <c r="H53" s="47">
        <v>0</v>
      </c>
      <c r="I53" s="48">
        <v>0</v>
      </c>
      <c r="J53" s="46">
        <v>0</v>
      </c>
      <c r="K53" s="47">
        <v>0</v>
      </c>
      <c r="L53" s="48">
        <v>0</v>
      </c>
      <c r="M53" s="134"/>
      <c r="N53" s="134"/>
      <c r="O53" s="134"/>
      <c r="P53" s="134"/>
      <c r="Q53" s="134"/>
      <c r="R53" s="134"/>
    </row>
    <row r="54" spans="1:18" ht="21" customHeight="1">
      <c r="A54" s="230" t="s">
        <v>108</v>
      </c>
      <c r="B54" s="228"/>
      <c r="C54" s="228"/>
      <c r="D54" s="228"/>
      <c r="E54" s="229"/>
      <c r="F54" s="7">
        <v>171</v>
      </c>
      <c r="G54" s="49">
        <v>0</v>
      </c>
      <c r="H54" s="50">
        <v>0</v>
      </c>
      <c r="I54" s="48">
        <v>0</v>
      </c>
      <c r="J54" s="49">
        <v>0</v>
      </c>
      <c r="K54" s="50">
        <v>0</v>
      </c>
      <c r="L54" s="48">
        <v>0</v>
      </c>
      <c r="M54" s="134"/>
      <c r="N54" s="134"/>
      <c r="O54" s="134"/>
      <c r="P54" s="134"/>
      <c r="Q54" s="134"/>
      <c r="R54" s="134"/>
    </row>
    <row r="55" spans="1:18" ht="12.75">
      <c r="A55" s="227" t="s">
        <v>27</v>
      </c>
      <c r="B55" s="228"/>
      <c r="C55" s="228"/>
      <c r="D55" s="228"/>
      <c r="E55" s="229"/>
      <c r="F55" s="7">
        <v>172</v>
      </c>
      <c r="G55" s="46">
        <v>0</v>
      </c>
      <c r="H55" s="47">
        <v>0</v>
      </c>
      <c r="I55" s="48">
        <v>0</v>
      </c>
      <c r="J55" s="46">
        <v>0</v>
      </c>
      <c r="K55" s="47">
        <v>0</v>
      </c>
      <c r="L55" s="48">
        <v>0</v>
      </c>
      <c r="M55" s="134"/>
      <c r="N55" s="134"/>
      <c r="O55" s="134"/>
      <c r="P55" s="134"/>
      <c r="Q55" s="134"/>
      <c r="R55" s="134"/>
    </row>
    <row r="56" spans="1:18" ht="12.75">
      <c r="A56" s="247" t="s">
        <v>28</v>
      </c>
      <c r="B56" s="234"/>
      <c r="C56" s="234"/>
      <c r="D56" s="234"/>
      <c r="E56" s="235"/>
      <c r="F56" s="8">
        <v>173</v>
      </c>
      <c r="G56" s="51">
        <v>0</v>
      </c>
      <c r="H56" s="52">
        <v>0</v>
      </c>
      <c r="I56" s="53">
        <v>0</v>
      </c>
      <c r="J56" s="51">
        <v>0</v>
      </c>
      <c r="K56" s="52">
        <v>0</v>
      </c>
      <c r="L56" s="53">
        <v>0</v>
      </c>
      <c r="M56" s="134"/>
      <c r="N56" s="134"/>
      <c r="O56" s="134"/>
      <c r="P56" s="134"/>
      <c r="Q56" s="134"/>
      <c r="R56" s="134"/>
    </row>
    <row r="57" spans="1:18" ht="21" customHeight="1">
      <c r="A57" s="248" t="s">
        <v>109</v>
      </c>
      <c r="B57" s="249"/>
      <c r="C57" s="249"/>
      <c r="D57" s="249"/>
      <c r="E57" s="250"/>
      <c r="F57" s="108">
        <v>174</v>
      </c>
      <c r="G57" s="109">
        <v>-37350168.81</v>
      </c>
      <c r="H57" s="110">
        <v>-269441197.59000003</v>
      </c>
      <c r="I57" s="111">
        <v>-306791366.4000001</v>
      </c>
      <c r="J57" s="109">
        <v>-23746300.749999568</v>
      </c>
      <c r="K57" s="110">
        <v>-171847976.62999934</v>
      </c>
      <c r="L57" s="111">
        <v>-195594277.3799988</v>
      </c>
      <c r="M57" s="134"/>
      <c r="N57" s="134"/>
      <c r="O57" s="134"/>
      <c r="P57" s="134"/>
      <c r="Q57" s="134"/>
      <c r="R57" s="134"/>
    </row>
    <row r="58" spans="1:18" ht="12.75">
      <c r="A58" s="227" t="s">
        <v>110</v>
      </c>
      <c r="B58" s="228"/>
      <c r="C58" s="228"/>
      <c r="D58" s="228"/>
      <c r="E58" s="229"/>
      <c r="F58" s="7">
        <v>175</v>
      </c>
      <c r="G58" s="49">
        <v>-8436500.43</v>
      </c>
      <c r="H58" s="50">
        <v>-58538684.51000002</v>
      </c>
      <c r="I58" s="48">
        <v>-66975184.94000003</v>
      </c>
      <c r="J58" s="49">
        <v>-14648520.579999857</v>
      </c>
      <c r="K58" s="50">
        <v>-89451387.01999962</v>
      </c>
      <c r="L58" s="48">
        <v>-104099907.59999949</v>
      </c>
      <c r="M58" s="134"/>
      <c r="N58" s="134"/>
      <c r="O58" s="134"/>
      <c r="P58" s="134"/>
      <c r="Q58" s="134"/>
      <c r="R58" s="134"/>
    </row>
    <row r="59" spans="1:18" ht="12.75">
      <c r="A59" s="227" t="s">
        <v>29</v>
      </c>
      <c r="B59" s="228"/>
      <c r="C59" s="228"/>
      <c r="D59" s="228"/>
      <c r="E59" s="229"/>
      <c r="F59" s="7">
        <v>176</v>
      </c>
      <c r="G59" s="46">
        <v>-4148129.549999999</v>
      </c>
      <c r="H59" s="47">
        <v>-42794490.09000002</v>
      </c>
      <c r="I59" s="48">
        <v>-46942619.640000015</v>
      </c>
      <c r="J59" s="46">
        <v>-9058014.849999871</v>
      </c>
      <c r="K59" s="47">
        <v>-54044237.17999968</v>
      </c>
      <c r="L59" s="48">
        <v>-63102252.029999554</v>
      </c>
      <c r="M59" s="134"/>
      <c r="N59" s="134"/>
      <c r="O59" s="134"/>
      <c r="P59" s="134"/>
      <c r="Q59" s="134"/>
      <c r="R59" s="134"/>
    </row>
    <row r="60" spans="1:18" ht="12.75">
      <c r="A60" s="227" t="s">
        <v>30</v>
      </c>
      <c r="B60" s="228"/>
      <c r="C60" s="228"/>
      <c r="D60" s="228"/>
      <c r="E60" s="229"/>
      <c r="F60" s="7">
        <v>177</v>
      </c>
      <c r="G60" s="46">
        <v>-4288370.880000001</v>
      </c>
      <c r="H60" s="47">
        <v>-15744194.419999998</v>
      </c>
      <c r="I60" s="48">
        <v>-20032565.299999997</v>
      </c>
      <c r="J60" s="46">
        <v>-5590505.729999984</v>
      </c>
      <c r="K60" s="47">
        <v>-35407149.839999944</v>
      </c>
      <c r="L60" s="48">
        <v>-40997655.56999992</v>
      </c>
      <c r="M60" s="134"/>
      <c r="N60" s="134"/>
      <c r="O60" s="134"/>
      <c r="P60" s="134"/>
      <c r="Q60" s="134"/>
      <c r="R60" s="134"/>
    </row>
    <row r="61" spans="1:18" ht="12.75">
      <c r="A61" s="227" t="s">
        <v>31</v>
      </c>
      <c r="B61" s="228"/>
      <c r="C61" s="228"/>
      <c r="D61" s="228"/>
      <c r="E61" s="229"/>
      <c r="F61" s="7">
        <v>178</v>
      </c>
      <c r="G61" s="46">
        <v>0</v>
      </c>
      <c r="H61" s="47">
        <v>0</v>
      </c>
      <c r="I61" s="48">
        <v>0</v>
      </c>
      <c r="J61" s="46">
        <v>0</v>
      </c>
      <c r="K61" s="47">
        <v>0</v>
      </c>
      <c r="L61" s="48">
        <v>0</v>
      </c>
      <c r="M61" s="134"/>
      <c r="N61" s="134"/>
      <c r="O61" s="134"/>
      <c r="P61" s="134"/>
      <c r="Q61" s="134"/>
      <c r="R61" s="134"/>
    </row>
    <row r="62" spans="1:18" ht="24" customHeight="1">
      <c r="A62" s="227" t="s">
        <v>111</v>
      </c>
      <c r="B62" s="228"/>
      <c r="C62" s="228"/>
      <c r="D62" s="228"/>
      <c r="E62" s="229"/>
      <c r="F62" s="7">
        <v>179</v>
      </c>
      <c r="G62" s="49">
        <v>-28913668.38000001</v>
      </c>
      <c r="H62" s="50">
        <v>-210902513.08000004</v>
      </c>
      <c r="I62" s="48">
        <v>-239816181.46000004</v>
      </c>
      <c r="J62" s="49">
        <v>-9097780.169999704</v>
      </c>
      <c r="K62" s="50">
        <v>-82396589.60999966</v>
      </c>
      <c r="L62" s="48">
        <v>-91494369.77999938</v>
      </c>
      <c r="M62" s="134"/>
      <c r="N62" s="134"/>
      <c r="O62" s="134"/>
      <c r="P62" s="134"/>
      <c r="Q62" s="134"/>
      <c r="R62" s="134"/>
    </row>
    <row r="63" spans="1:18" ht="12.75">
      <c r="A63" s="227" t="s">
        <v>32</v>
      </c>
      <c r="B63" s="228"/>
      <c r="C63" s="228"/>
      <c r="D63" s="228"/>
      <c r="E63" s="229"/>
      <c r="F63" s="7">
        <v>180</v>
      </c>
      <c r="G63" s="46">
        <v>-383797.1100000001</v>
      </c>
      <c r="H63" s="47">
        <v>-9879294.879999999</v>
      </c>
      <c r="I63" s="48">
        <v>-10263091.989999998</v>
      </c>
      <c r="J63" s="46">
        <v>0.0800000000745058</v>
      </c>
      <c r="K63" s="47">
        <v>-9954046.59999992</v>
      </c>
      <c r="L63" s="48">
        <v>-9954046.519999921</v>
      </c>
      <c r="M63" s="134"/>
      <c r="N63" s="134"/>
      <c r="O63" s="134"/>
      <c r="P63" s="134"/>
      <c r="Q63" s="134"/>
      <c r="R63" s="134"/>
    </row>
    <row r="64" spans="1:18" ht="12.75">
      <c r="A64" s="227" t="s">
        <v>47</v>
      </c>
      <c r="B64" s="228"/>
      <c r="C64" s="228"/>
      <c r="D64" s="228"/>
      <c r="E64" s="229"/>
      <c r="F64" s="7">
        <v>181</v>
      </c>
      <c r="G64" s="46">
        <v>-11398928.920000002</v>
      </c>
      <c r="H64" s="47">
        <v>-88060270.60999998</v>
      </c>
      <c r="I64" s="48">
        <v>-99459199.53000003</v>
      </c>
      <c r="J64" s="46">
        <v>-5512932.299999885</v>
      </c>
      <c r="K64" s="47">
        <v>-41572229.41999984</v>
      </c>
      <c r="L64" s="48">
        <v>-47085161.71999973</v>
      </c>
      <c r="M64" s="134"/>
      <c r="N64" s="134"/>
      <c r="O64" s="134"/>
      <c r="P64" s="134"/>
      <c r="Q64" s="134"/>
      <c r="R64" s="134"/>
    </row>
    <row r="65" spans="1:18" ht="12.75">
      <c r="A65" s="227" t="s">
        <v>48</v>
      </c>
      <c r="B65" s="228"/>
      <c r="C65" s="228"/>
      <c r="D65" s="228"/>
      <c r="E65" s="229"/>
      <c r="F65" s="7">
        <v>182</v>
      </c>
      <c r="G65" s="46">
        <v>-17130942.35</v>
      </c>
      <c r="H65" s="47">
        <v>-112962947.58999997</v>
      </c>
      <c r="I65" s="48">
        <v>-130093889.94</v>
      </c>
      <c r="J65" s="46">
        <v>-3584847.949999824</v>
      </c>
      <c r="K65" s="47">
        <v>-30870313.589999914</v>
      </c>
      <c r="L65" s="48">
        <v>-34455161.53999975</v>
      </c>
      <c r="M65" s="134"/>
      <c r="N65" s="134"/>
      <c r="O65" s="134"/>
      <c r="P65" s="134"/>
      <c r="Q65" s="134"/>
      <c r="R65" s="134"/>
    </row>
    <row r="66" spans="1:18" ht="15.75" customHeight="1">
      <c r="A66" s="230" t="s">
        <v>112</v>
      </c>
      <c r="B66" s="228"/>
      <c r="C66" s="228"/>
      <c r="D66" s="228"/>
      <c r="E66" s="229"/>
      <c r="F66" s="7">
        <v>183</v>
      </c>
      <c r="G66" s="49">
        <v>1315058.9699999997</v>
      </c>
      <c r="H66" s="50">
        <v>-221038102.32</v>
      </c>
      <c r="I66" s="48">
        <v>-219723043.34999996</v>
      </c>
      <c r="J66" s="49">
        <v>-2777662.189999964</v>
      </c>
      <c r="K66" s="50">
        <v>-70729290.62999976</v>
      </c>
      <c r="L66" s="48">
        <v>-73506952.81999972</v>
      </c>
      <c r="M66" s="134"/>
      <c r="N66" s="134"/>
      <c r="O66" s="134"/>
      <c r="P66" s="134"/>
      <c r="Q66" s="134"/>
      <c r="R66" s="134"/>
    </row>
    <row r="67" spans="1:18" ht="24.75" customHeight="1">
      <c r="A67" s="227" t="s">
        <v>220</v>
      </c>
      <c r="B67" s="228"/>
      <c r="C67" s="228"/>
      <c r="D67" s="228"/>
      <c r="E67" s="229"/>
      <c r="F67" s="7">
        <v>184</v>
      </c>
      <c r="G67" s="46">
        <v>0</v>
      </c>
      <c r="H67" s="47">
        <v>0</v>
      </c>
      <c r="I67" s="48">
        <v>0</v>
      </c>
      <c r="J67" s="46">
        <v>0</v>
      </c>
      <c r="K67" s="47">
        <v>0</v>
      </c>
      <c r="L67" s="48">
        <v>0</v>
      </c>
      <c r="M67" s="134"/>
      <c r="N67" s="134"/>
      <c r="O67" s="134"/>
      <c r="P67" s="134"/>
      <c r="Q67" s="134"/>
      <c r="R67" s="134"/>
    </row>
    <row r="68" spans="1:18" ht="12.75">
      <c r="A68" s="227" t="s">
        <v>49</v>
      </c>
      <c r="B68" s="228"/>
      <c r="C68" s="228"/>
      <c r="D68" s="228"/>
      <c r="E68" s="229"/>
      <c r="F68" s="7">
        <v>185</v>
      </c>
      <c r="G68" s="46">
        <v>0</v>
      </c>
      <c r="H68" s="47">
        <v>0</v>
      </c>
      <c r="I68" s="48">
        <v>0</v>
      </c>
      <c r="J68" s="46">
        <v>0</v>
      </c>
      <c r="K68" s="47">
        <v>0</v>
      </c>
      <c r="L68" s="48">
        <v>0</v>
      </c>
      <c r="M68" s="134"/>
      <c r="N68" s="134"/>
      <c r="O68" s="134"/>
      <c r="P68" s="134"/>
      <c r="Q68" s="134"/>
      <c r="R68" s="134"/>
    </row>
    <row r="69" spans="1:18" ht="12.75">
      <c r="A69" s="227" t="s">
        <v>205</v>
      </c>
      <c r="B69" s="228"/>
      <c r="C69" s="228"/>
      <c r="D69" s="228"/>
      <c r="E69" s="229"/>
      <c r="F69" s="7">
        <v>186</v>
      </c>
      <c r="G69" s="46">
        <v>0</v>
      </c>
      <c r="H69" s="47">
        <v>-28563976.349999994</v>
      </c>
      <c r="I69" s="48">
        <v>-28563976.349999994</v>
      </c>
      <c r="J69" s="46">
        <v>-3906744.579999972</v>
      </c>
      <c r="K69" s="47">
        <v>-24744549.869999833</v>
      </c>
      <c r="L69" s="48">
        <v>-28651294.4499998</v>
      </c>
      <c r="M69" s="134"/>
      <c r="N69" s="134"/>
      <c r="O69" s="134"/>
      <c r="P69" s="134"/>
      <c r="Q69" s="134"/>
      <c r="R69" s="134"/>
    </row>
    <row r="70" spans="1:18" ht="23.25" customHeight="1">
      <c r="A70" s="227" t="s">
        <v>248</v>
      </c>
      <c r="B70" s="228"/>
      <c r="C70" s="228"/>
      <c r="D70" s="228"/>
      <c r="E70" s="229"/>
      <c r="F70" s="7">
        <v>187</v>
      </c>
      <c r="G70" s="46">
        <v>0</v>
      </c>
      <c r="H70" s="47">
        <v>-5677.7699999999895</v>
      </c>
      <c r="I70" s="48">
        <v>-5677.76999999996</v>
      </c>
      <c r="J70" s="46">
        <v>0</v>
      </c>
      <c r="K70" s="47">
        <v>-287970.4699999979</v>
      </c>
      <c r="L70" s="48">
        <v>-287970.4699999979</v>
      </c>
      <c r="M70" s="134"/>
      <c r="N70" s="134"/>
      <c r="O70" s="134"/>
      <c r="P70" s="134"/>
      <c r="Q70" s="134"/>
      <c r="R70" s="134"/>
    </row>
    <row r="71" spans="1:18" ht="19.5" customHeight="1">
      <c r="A71" s="227" t="s">
        <v>249</v>
      </c>
      <c r="B71" s="228"/>
      <c r="C71" s="228"/>
      <c r="D71" s="228"/>
      <c r="E71" s="229"/>
      <c r="F71" s="7">
        <v>188</v>
      </c>
      <c r="G71" s="46">
        <v>-28855.01000000001</v>
      </c>
      <c r="H71" s="47">
        <v>-14380.700000000186</v>
      </c>
      <c r="I71" s="48">
        <v>-43235.70999999996</v>
      </c>
      <c r="J71" s="46">
        <v>0</v>
      </c>
      <c r="K71" s="47">
        <v>203493.45999999996</v>
      </c>
      <c r="L71" s="48">
        <v>203493.45999999996</v>
      </c>
      <c r="M71" s="134"/>
      <c r="N71" s="134"/>
      <c r="O71" s="134"/>
      <c r="P71" s="134"/>
      <c r="Q71" s="134"/>
      <c r="R71" s="134"/>
    </row>
    <row r="72" spans="1:18" ht="12.75">
      <c r="A72" s="227" t="s">
        <v>251</v>
      </c>
      <c r="B72" s="228"/>
      <c r="C72" s="228"/>
      <c r="D72" s="228"/>
      <c r="E72" s="229"/>
      <c r="F72" s="7">
        <v>189</v>
      </c>
      <c r="G72" s="46">
        <v>1513480.73</v>
      </c>
      <c r="H72" s="47">
        <v>0</v>
      </c>
      <c r="I72" s="48">
        <v>1513480.73</v>
      </c>
      <c r="J72" s="46">
        <v>1354337.230000008</v>
      </c>
      <c r="K72" s="47">
        <v>0</v>
      </c>
      <c r="L72" s="48">
        <v>1354337.230000008</v>
      </c>
      <c r="M72" s="134"/>
      <c r="N72" s="134"/>
      <c r="O72" s="134"/>
      <c r="P72" s="134"/>
      <c r="Q72" s="134"/>
      <c r="R72" s="134"/>
    </row>
    <row r="73" spans="1:18" ht="12.75">
      <c r="A73" s="227" t="s">
        <v>250</v>
      </c>
      <c r="B73" s="228"/>
      <c r="C73" s="228"/>
      <c r="D73" s="228"/>
      <c r="E73" s="229"/>
      <c r="F73" s="7">
        <v>190</v>
      </c>
      <c r="G73" s="46">
        <v>-169566.74999999994</v>
      </c>
      <c r="H73" s="47">
        <v>-192454067.5</v>
      </c>
      <c r="I73" s="48">
        <v>-192623634.25</v>
      </c>
      <c r="J73" s="46">
        <v>-225254.83999999886</v>
      </c>
      <c r="K73" s="47">
        <v>-45900263.749999925</v>
      </c>
      <c r="L73" s="48">
        <v>-46125518.58999992</v>
      </c>
      <c r="M73" s="134"/>
      <c r="N73" s="134"/>
      <c r="O73" s="134"/>
      <c r="P73" s="134"/>
      <c r="Q73" s="134"/>
      <c r="R73" s="134"/>
    </row>
    <row r="74" spans="1:18" ht="24.75" customHeight="1">
      <c r="A74" s="230" t="s">
        <v>113</v>
      </c>
      <c r="B74" s="228"/>
      <c r="C74" s="228"/>
      <c r="D74" s="228"/>
      <c r="E74" s="229"/>
      <c r="F74" s="7">
        <v>191</v>
      </c>
      <c r="G74" s="49">
        <v>-75129.06</v>
      </c>
      <c r="H74" s="50">
        <v>-15225549.649999999</v>
      </c>
      <c r="I74" s="48">
        <v>-15300678.71</v>
      </c>
      <c r="J74" s="49">
        <v>-78685.80999999968</v>
      </c>
      <c r="K74" s="50">
        <v>-9736299.949999996</v>
      </c>
      <c r="L74" s="48">
        <v>-9814985.759999994</v>
      </c>
      <c r="M74" s="134"/>
      <c r="N74" s="134"/>
      <c r="O74" s="134"/>
      <c r="P74" s="134"/>
      <c r="Q74" s="134"/>
      <c r="R74" s="134"/>
    </row>
    <row r="75" spans="1:18" ht="12.75">
      <c r="A75" s="227" t="s">
        <v>50</v>
      </c>
      <c r="B75" s="228"/>
      <c r="C75" s="228"/>
      <c r="D75" s="228"/>
      <c r="E75" s="229"/>
      <c r="F75" s="7">
        <v>192</v>
      </c>
      <c r="G75" s="46">
        <v>0</v>
      </c>
      <c r="H75" s="47">
        <v>0</v>
      </c>
      <c r="I75" s="48">
        <v>0</v>
      </c>
      <c r="J75" s="46">
        <v>0</v>
      </c>
      <c r="K75" s="47">
        <v>0</v>
      </c>
      <c r="L75" s="48">
        <v>0</v>
      </c>
      <c r="M75" s="134"/>
      <c r="N75" s="134"/>
      <c r="O75" s="134"/>
      <c r="P75" s="134"/>
      <c r="Q75" s="134"/>
      <c r="R75" s="134"/>
    </row>
    <row r="76" spans="1:18" ht="12.75">
      <c r="A76" s="227" t="s">
        <v>51</v>
      </c>
      <c r="B76" s="228"/>
      <c r="C76" s="228"/>
      <c r="D76" s="228"/>
      <c r="E76" s="229"/>
      <c r="F76" s="7">
        <v>193</v>
      </c>
      <c r="G76" s="46">
        <v>-75129.06</v>
      </c>
      <c r="H76" s="47">
        <v>-15225549.649999999</v>
      </c>
      <c r="I76" s="48">
        <v>-15300678.71</v>
      </c>
      <c r="J76" s="46">
        <v>-78685.80999999968</v>
      </c>
      <c r="K76" s="47">
        <v>-9736299.949999996</v>
      </c>
      <c r="L76" s="48">
        <v>-9814985.759999994</v>
      </c>
      <c r="M76" s="134"/>
      <c r="N76" s="134"/>
      <c r="O76" s="134"/>
      <c r="P76" s="134"/>
      <c r="Q76" s="134"/>
      <c r="R76" s="134"/>
    </row>
    <row r="77" spans="1:18" ht="12.75">
      <c r="A77" s="230" t="s">
        <v>59</v>
      </c>
      <c r="B77" s="228"/>
      <c r="C77" s="228"/>
      <c r="D77" s="228"/>
      <c r="E77" s="229"/>
      <c r="F77" s="7">
        <v>194</v>
      </c>
      <c r="G77" s="46">
        <v>-468884.77</v>
      </c>
      <c r="H77" s="47">
        <v>-107256041.16</v>
      </c>
      <c r="I77" s="48">
        <v>-107724925.92999999</v>
      </c>
      <c r="J77" s="46">
        <v>0</v>
      </c>
      <c r="K77" s="47">
        <v>-4457251.159999992</v>
      </c>
      <c r="L77" s="48">
        <v>-4457251.159999992</v>
      </c>
      <c r="M77" s="134"/>
      <c r="N77" s="134"/>
      <c r="O77" s="134"/>
      <c r="P77" s="134"/>
      <c r="Q77" s="134"/>
      <c r="R77" s="134"/>
    </row>
    <row r="78" spans="1:18" ht="48" customHeight="1">
      <c r="A78" s="230" t="s">
        <v>357</v>
      </c>
      <c r="B78" s="228"/>
      <c r="C78" s="228"/>
      <c r="D78" s="228"/>
      <c r="E78" s="229"/>
      <c r="F78" s="7">
        <v>195</v>
      </c>
      <c r="G78" s="49">
        <v>-12028899.959999919</v>
      </c>
      <c r="H78" s="50">
        <v>-332580674.6599991</v>
      </c>
      <c r="I78" s="48">
        <v>-344609574.61999905</v>
      </c>
      <c r="J78" s="49">
        <v>5239978.289999238</v>
      </c>
      <c r="K78" s="50">
        <v>-2830889.2400021926</v>
      </c>
      <c r="L78" s="48">
        <v>2409089.0499970466</v>
      </c>
      <c r="M78" s="134"/>
      <c r="N78" s="134"/>
      <c r="O78" s="134"/>
      <c r="P78" s="134"/>
      <c r="Q78" s="134"/>
      <c r="R78" s="134"/>
    </row>
    <row r="79" spans="1:18" ht="12.75">
      <c r="A79" s="230" t="s">
        <v>114</v>
      </c>
      <c r="B79" s="228"/>
      <c r="C79" s="228"/>
      <c r="D79" s="228"/>
      <c r="E79" s="229"/>
      <c r="F79" s="7">
        <v>196</v>
      </c>
      <c r="G79" s="49">
        <v>1041653.42</v>
      </c>
      <c r="H79" s="50">
        <v>99534908.79</v>
      </c>
      <c r="I79" s="48">
        <v>100576562.21000001</v>
      </c>
      <c r="J79" s="49">
        <v>-791247.1959998398</v>
      </c>
      <c r="K79" s="50">
        <v>-3508607.139999561</v>
      </c>
      <c r="L79" s="48">
        <v>-4299854.335999399</v>
      </c>
      <c r="M79" s="134"/>
      <c r="N79" s="134"/>
      <c r="O79" s="134"/>
      <c r="P79" s="134"/>
      <c r="Q79" s="134"/>
      <c r="R79" s="134"/>
    </row>
    <row r="80" spans="1:18" ht="12.75">
      <c r="A80" s="227" t="s">
        <v>52</v>
      </c>
      <c r="B80" s="228"/>
      <c r="C80" s="228"/>
      <c r="D80" s="228"/>
      <c r="E80" s="229"/>
      <c r="F80" s="7">
        <v>197</v>
      </c>
      <c r="G80" s="46">
        <v>0</v>
      </c>
      <c r="H80" s="47">
        <v>0</v>
      </c>
      <c r="I80" s="48">
        <v>0</v>
      </c>
      <c r="J80" s="46">
        <v>0</v>
      </c>
      <c r="K80" s="47">
        <v>0</v>
      </c>
      <c r="L80" s="48">
        <v>0</v>
      </c>
      <c r="M80" s="134"/>
      <c r="N80" s="134"/>
      <c r="O80" s="134"/>
      <c r="P80" s="134"/>
      <c r="Q80" s="134"/>
      <c r="R80" s="134"/>
    </row>
    <row r="81" spans="1:18" ht="12.75">
      <c r="A81" s="227" t="s">
        <v>53</v>
      </c>
      <c r="B81" s="228"/>
      <c r="C81" s="228"/>
      <c r="D81" s="228"/>
      <c r="E81" s="229"/>
      <c r="F81" s="7">
        <v>198</v>
      </c>
      <c r="G81" s="46">
        <v>1041653.42</v>
      </c>
      <c r="H81" s="47">
        <v>99534908.79</v>
      </c>
      <c r="I81" s="48">
        <v>100576562.21000001</v>
      </c>
      <c r="J81" s="46">
        <v>-791247.1959998398</v>
      </c>
      <c r="K81" s="47">
        <v>-3508607.139999561</v>
      </c>
      <c r="L81" s="48">
        <v>-4299854.335999399</v>
      </c>
      <c r="M81" s="134"/>
      <c r="N81" s="134"/>
      <c r="O81" s="134"/>
      <c r="P81" s="134"/>
      <c r="Q81" s="134"/>
      <c r="R81" s="134"/>
    </row>
    <row r="82" spans="1:18" ht="21" customHeight="1">
      <c r="A82" s="230" t="s">
        <v>207</v>
      </c>
      <c r="B82" s="228"/>
      <c r="C82" s="228"/>
      <c r="D82" s="228"/>
      <c r="E82" s="229"/>
      <c r="F82" s="7">
        <v>199</v>
      </c>
      <c r="G82" s="49">
        <v>-10987246.53999992</v>
      </c>
      <c r="H82" s="50">
        <v>-233045765.86999905</v>
      </c>
      <c r="I82" s="48">
        <v>-244033012.40999898</v>
      </c>
      <c r="J82" s="49">
        <v>4448731.093999399</v>
      </c>
      <c r="K82" s="50">
        <v>-6339496.380001754</v>
      </c>
      <c r="L82" s="48">
        <v>-1890765.2860023528</v>
      </c>
      <c r="M82" s="134"/>
      <c r="N82" s="134"/>
      <c r="O82" s="134"/>
      <c r="P82" s="134"/>
      <c r="Q82" s="134"/>
      <c r="R82" s="134"/>
    </row>
    <row r="83" spans="1:18" ht="12.75">
      <c r="A83" s="230" t="s">
        <v>252</v>
      </c>
      <c r="B83" s="231"/>
      <c r="C83" s="231"/>
      <c r="D83" s="231"/>
      <c r="E83" s="239"/>
      <c r="F83" s="7">
        <v>200</v>
      </c>
      <c r="G83" s="46">
        <v>0</v>
      </c>
      <c r="H83" s="47">
        <v>0</v>
      </c>
      <c r="I83" s="48">
        <v>0</v>
      </c>
      <c r="J83" s="46">
        <v>0</v>
      </c>
      <c r="K83" s="47">
        <v>0</v>
      </c>
      <c r="L83" s="48">
        <v>0</v>
      </c>
      <c r="M83" s="134"/>
      <c r="N83" s="134"/>
      <c r="O83" s="134"/>
      <c r="P83" s="134"/>
      <c r="Q83" s="134"/>
      <c r="R83" s="134"/>
    </row>
    <row r="84" spans="1:18" ht="12.75">
      <c r="A84" s="230" t="s">
        <v>253</v>
      </c>
      <c r="B84" s="231"/>
      <c r="C84" s="231"/>
      <c r="D84" s="231"/>
      <c r="E84" s="239"/>
      <c r="F84" s="7">
        <v>201</v>
      </c>
      <c r="G84" s="46">
        <v>0</v>
      </c>
      <c r="H84" s="47">
        <v>0</v>
      </c>
      <c r="I84" s="48">
        <v>0</v>
      </c>
      <c r="J84" s="46">
        <v>0</v>
      </c>
      <c r="K84" s="47">
        <v>0</v>
      </c>
      <c r="L84" s="48">
        <v>0</v>
      </c>
      <c r="M84" s="134"/>
      <c r="N84" s="134"/>
      <c r="O84" s="134"/>
      <c r="P84" s="134"/>
      <c r="Q84" s="134"/>
      <c r="R84" s="134"/>
    </row>
    <row r="85" spans="1:18" ht="12.75">
      <c r="A85" s="230" t="s">
        <v>258</v>
      </c>
      <c r="B85" s="231"/>
      <c r="C85" s="231"/>
      <c r="D85" s="231"/>
      <c r="E85" s="231"/>
      <c r="F85" s="7">
        <v>202</v>
      </c>
      <c r="G85" s="46">
        <v>133268518.13000011</v>
      </c>
      <c r="H85" s="46">
        <v>580632466.1900008</v>
      </c>
      <c r="I85" s="54">
        <v>713900984.3200009</v>
      </c>
      <c r="J85" s="46">
        <v>147975840.91399878</v>
      </c>
      <c r="K85" s="47">
        <v>467150295.2799971</v>
      </c>
      <c r="L85" s="54">
        <v>615126136.1939957</v>
      </c>
      <c r="M85" s="134"/>
      <c r="N85" s="134"/>
      <c r="O85" s="134"/>
      <c r="P85" s="134"/>
      <c r="Q85" s="134"/>
      <c r="R85" s="134"/>
    </row>
    <row r="86" spans="1:18" ht="12.75">
      <c r="A86" s="230" t="s">
        <v>259</v>
      </c>
      <c r="B86" s="231"/>
      <c r="C86" s="231"/>
      <c r="D86" s="231"/>
      <c r="E86" s="231"/>
      <c r="F86" s="7">
        <v>203</v>
      </c>
      <c r="G86" s="46">
        <v>-144255764.66999996</v>
      </c>
      <c r="H86" s="46">
        <v>-813678232.06</v>
      </c>
      <c r="I86" s="54">
        <v>-957933996.73</v>
      </c>
      <c r="J86" s="46">
        <v>-143527109.81999934</v>
      </c>
      <c r="K86" s="47">
        <v>-473489791.65999913</v>
      </c>
      <c r="L86" s="54">
        <v>-617016901.4799986</v>
      </c>
      <c r="M86" s="134"/>
      <c r="N86" s="134"/>
      <c r="O86" s="134"/>
      <c r="P86" s="134"/>
      <c r="Q86" s="134"/>
      <c r="R86" s="134"/>
    </row>
    <row r="87" spans="1:18" ht="12.75">
      <c r="A87" s="230" t="s">
        <v>208</v>
      </c>
      <c r="B87" s="228"/>
      <c r="C87" s="228"/>
      <c r="D87" s="228"/>
      <c r="E87" s="228"/>
      <c r="F87" s="7">
        <v>204</v>
      </c>
      <c r="G87" s="49">
        <v>-3896547.3600000013</v>
      </c>
      <c r="H87" s="50">
        <v>-64617368.31000001</v>
      </c>
      <c r="I87" s="48">
        <v>-68513915.67000002</v>
      </c>
      <c r="J87" s="49">
        <v>175746.47000001185</v>
      </c>
      <c r="K87" s="50">
        <v>10630347.160000011</v>
      </c>
      <c r="L87" s="48">
        <v>10806093.630000018</v>
      </c>
      <c r="M87" s="134"/>
      <c r="N87" s="134"/>
      <c r="O87" s="134"/>
      <c r="P87" s="134"/>
      <c r="Q87" s="134"/>
      <c r="R87" s="134"/>
    </row>
    <row r="88" spans="1:18" ht="19.5" customHeight="1">
      <c r="A88" s="227" t="s">
        <v>260</v>
      </c>
      <c r="B88" s="228"/>
      <c r="C88" s="228"/>
      <c r="D88" s="228"/>
      <c r="E88" s="228"/>
      <c r="F88" s="7">
        <v>205</v>
      </c>
      <c r="G88" s="46">
        <v>0</v>
      </c>
      <c r="H88" s="47">
        <v>0</v>
      </c>
      <c r="I88" s="48">
        <v>0</v>
      </c>
      <c r="J88" s="46">
        <v>0</v>
      </c>
      <c r="K88" s="47">
        <v>0</v>
      </c>
      <c r="L88" s="48">
        <v>0</v>
      </c>
      <c r="M88" s="134"/>
      <c r="N88" s="134"/>
      <c r="O88" s="134"/>
      <c r="P88" s="134"/>
      <c r="Q88" s="134"/>
      <c r="R88" s="134"/>
    </row>
    <row r="89" spans="1:18" ht="23.25" customHeight="1">
      <c r="A89" s="227" t="s">
        <v>261</v>
      </c>
      <c r="B89" s="228"/>
      <c r="C89" s="228"/>
      <c r="D89" s="228"/>
      <c r="E89" s="228"/>
      <c r="F89" s="7">
        <v>206</v>
      </c>
      <c r="G89" s="46">
        <v>-3896547.3600000013</v>
      </c>
      <c r="H89" s="47">
        <v>-2932514.88000001</v>
      </c>
      <c r="I89" s="48">
        <v>-6829062.24000001</v>
      </c>
      <c r="J89" s="46">
        <v>175746.47000001185</v>
      </c>
      <c r="K89" s="47">
        <v>10630347.160000004</v>
      </c>
      <c r="L89" s="48">
        <v>10806093.630000018</v>
      </c>
      <c r="M89" s="134"/>
      <c r="N89" s="134"/>
      <c r="O89" s="134"/>
      <c r="P89" s="134"/>
      <c r="Q89" s="134"/>
      <c r="R89" s="134"/>
    </row>
    <row r="90" spans="1:18" ht="21.75" customHeight="1">
      <c r="A90" s="227" t="s">
        <v>262</v>
      </c>
      <c r="B90" s="228"/>
      <c r="C90" s="228"/>
      <c r="D90" s="228"/>
      <c r="E90" s="228"/>
      <c r="F90" s="7">
        <v>207</v>
      </c>
      <c r="G90" s="46">
        <v>0</v>
      </c>
      <c r="H90" s="47">
        <v>-61684853.43</v>
      </c>
      <c r="I90" s="48">
        <v>-61684853.43</v>
      </c>
      <c r="J90" s="46">
        <v>0</v>
      </c>
      <c r="K90" s="47">
        <v>9.240466170012951E-09</v>
      </c>
      <c r="L90" s="48">
        <v>9.240466170012951E-09</v>
      </c>
      <c r="M90" s="134"/>
      <c r="N90" s="134"/>
      <c r="O90" s="134"/>
      <c r="P90" s="134"/>
      <c r="Q90" s="134"/>
      <c r="R90" s="134"/>
    </row>
    <row r="91" spans="1:18" ht="21" customHeight="1">
      <c r="A91" s="227" t="s">
        <v>263</v>
      </c>
      <c r="B91" s="228"/>
      <c r="C91" s="228"/>
      <c r="D91" s="228"/>
      <c r="E91" s="228"/>
      <c r="F91" s="7">
        <v>208</v>
      </c>
      <c r="G91" s="46">
        <v>0</v>
      </c>
      <c r="H91" s="47">
        <v>0</v>
      </c>
      <c r="I91" s="48">
        <v>0</v>
      </c>
      <c r="J91" s="46">
        <v>0</v>
      </c>
      <c r="K91" s="47">
        <v>0</v>
      </c>
      <c r="L91" s="48">
        <v>0</v>
      </c>
      <c r="M91" s="134"/>
      <c r="N91" s="134"/>
      <c r="O91" s="134"/>
      <c r="P91" s="134"/>
      <c r="Q91" s="134"/>
      <c r="R91" s="134"/>
    </row>
    <row r="92" spans="1:18" ht="14.25" customHeight="1">
      <c r="A92" s="227" t="s">
        <v>264</v>
      </c>
      <c r="B92" s="228"/>
      <c r="C92" s="228"/>
      <c r="D92" s="228"/>
      <c r="E92" s="228"/>
      <c r="F92" s="7">
        <v>209</v>
      </c>
      <c r="G92" s="46">
        <v>0</v>
      </c>
      <c r="H92" s="47">
        <v>0</v>
      </c>
      <c r="I92" s="48">
        <v>0</v>
      </c>
      <c r="J92" s="46">
        <v>0</v>
      </c>
      <c r="K92" s="47">
        <v>0</v>
      </c>
      <c r="L92" s="48">
        <v>0</v>
      </c>
      <c r="M92" s="134"/>
      <c r="N92" s="134"/>
      <c r="O92" s="134"/>
      <c r="P92" s="134"/>
      <c r="Q92" s="134"/>
      <c r="R92" s="134"/>
    </row>
    <row r="93" spans="1:18" ht="22.5" customHeight="1">
      <c r="A93" s="227" t="s">
        <v>265</v>
      </c>
      <c r="B93" s="228"/>
      <c r="C93" s="228"/>
      <c r="D93" s="228"/>
      <c r="E93" s="228"/>
      <c r="F93" s="7">
        <v>210</v>
      </c>
      <c r="G93" s="46">
        <v>0</v>
      </c>
      <c r="H93" s="47">
        <v>0</v>
      </c>
      <c r="I93" s="48">
        <v>0</v>
      </c>
      <c r="J93" s="46">
        <v>0</v>
      </c>
      <c r="K93" s="47">
        <v>0</v>
      </c>
      <c r="L93" s="48">
        <v>0</v>
      </c>
      <c r="M93" s="134"/>
      <c r="N93" s="134"/>
      <c r="O93" s="134"/>
      <c r="P93" s="134"/>
      <c r="Q93" s="134"/>
      <c r="R93" s="134"/>
    </row>
    <row r="94" spans="1:18" ht="12.75">
      <c r="A94" s="227" t="s">
        <v>266</v>
      </c>
      <c r="B94" s="228"/>
      <c r="C94" s="228"/>
      <c r="D94" s="228"/>
      <c r="E94" s="228"/>
      <c r="F94" s="7">
        <v>211</v>
      </c>
      <c r="G94" s="46">
        <v>0</v>
      </c>
      <c r="H94" s="47">
        <v>0</v>
      </c>
      <c r="I94" s="48">
        <v>0</v>
      </c>
      <c r="J94" s="46">
        <v>0</v>
      </c>
      <c r="K94" s="47">
        <v>0</v>
      </c>
      <c r="L94" s="48">
        <v>0</v>
      </c>
      <c r="M94" s="134"/>
      <c r="N94" s="134"/>
      <c r="O94" s="134"/>
      <c r="P94" s="134"/>
      <c r="Q94" s="134"/>
      <c r="R94" s="134"/>
    </row>
    <row r="95" spans="1:18" ht="12.75">
      <c r="A95" s="227" t="s">
        <v>267</v>
      </c>
      <c r="B95" s="228"/>
      <c r="C95" s="228"/>
      <c r="D95" s="228"/>
      <c r="E95" s="228"/>
      <c r="F95" s="7">
        <v>212</v>
      </c>
      <c r="G95" s="46">
        <v>0</v>
      </c>
      <c r="H95" s="47">
        <v>0</v>
      </c>
      <c r="I95" s="48">
        <v>0</v>
      </c>
      <c r="J95" s="46">
        <v>0</v>
      </c>
      <c r="K95" s="47">
        <v>0</v>
      </c>
      <c r="L95" s="48">
        <v>0</v>
      </c>
      <c r="M95" s="134"/>
      <c r="N95" s="134"/>
      <c r="O95" s="134"/>
      <c r="P95" s="134"/>
      <c r="Q95" s="134"/>
      <c r="R95" s="134"/>
    </row>
    <row r="96" spans="1:18" ht="12.75">
      <c r="A96" s="230" t="s">
        <v>206</v>
      </c>
      <c r="B96" s="228"/>
      <c r="C96" s="228"/>
      <c r="D96" s="228"/>
      <c r="E96" s="228"/>
      <c r="F96" s="7">
        <v>213</v>
      </c>
      <c r="G96" s="49">
        <v>-14883793.89999992</v>
      </c>
      <c r="H96" s="50">
        <v>-297663134.17999905</v>
      </c>
      <c r="I96" s="48">
        <v>-312546928.07999897</v>
      </c>
      <c r="J96" s="49">
        <v>4624477.563999411</v>
      </c>
      <c r="K96" s="50">
        <v>4290850.779998258</v>
      </c>
      <c r="L96" s="48">
        <v>8915328.343997668</v>
      </c>
      <c r="M96" s="134"/>
      <c r="N96" s="134"/>
      <c r="O96" s="134"/>
      <c r="P96" s="134"/>
      <c r="Q96" s="134"/>
      <c r="R96" s="134"/>
    </row>
    <row r="97" spans="1:18" ht="12.75">
      <c r="A97" s="230" t="s">
        <v>252</v>
      </c>
      <c r="B97" s="231"/>
      <c r="C97" s="231"/>
      <c r="D97" s="231"/>
      <c r="E97" s="239"/>
      <c r="F97" s="7">
        <v>214</v>
      </c>
      <c r="G97" s="2">
        <v>0</v>
      </c>
      <c r="H97" s="3">
        <v>0</v>
      </c>
      <c r="I97" s="27">
        <v>0</v>
      </c>
      <c r="J97" s="2">
        <v>0</v>
      </c>
      <c r="K97" s="3">
        <v>0</v>
      </c>
      <c r="L97" s="27">
        <v>0</v>
      </c>
      <c r="M97" s="134"/>
      <c r="N97" s="134"/>
      <c r="O97" s="134"/>
      <c r="P97" s="134"/>
      <c r="Q97" s="134"/>
      <c r="R97" s="134"/>
    </row>
    <row r="98" spans="1:18" ht="12.75">
      <c r="A98" s="230" t="s">
        <v>253</v>
      </c>
      <c r="B98" s="231"/>
      <c r="C98" s="231"/>
      <c r="D98" s="231"/>
      <c r="E98" s="239"/>
      <c r="F98" s="7">
        <v>215</v>
      </c>
      <c r="G98" s="2">
        <v>0</v>
      </c>
      <c r="H98" s="3">
        <v>0</v>
      </c>
      <c r="I98" s="27">
        <v>0</v>
      </c>
      <c r="J98" s="2">
        <v>0</v>
      </c>
      <c r="K98" s="3">
        <v>0</v>
      </c>
      <c r="L98" s="27">
        <v>0</v>
      </c>
      <c r="M98" s="134"/>
      <c r="N98" s="134"/>
      <c r="O98" s="134"/>
      <c r="P98" s="134"/>
      <c r="Q98" s="134"/>
      <c r="R98" s="134"/>
    </row>
    <row r="99" spans="1:18" ht="12.75">
      <c r="A99" s="232" t="s">
        <v>291</v>
      </c>
      <c r="B99" s="234"/>
      <c r="C99" s="234"/>
      <c r="D99" s="234"/>
      <c r="E99" s="234"/>
      <c r="F99" s="8">
        <v>216</v>
      </c>
      <c r="G99" s="4">
        <v>0</v>
      </c>
      <c r="H99" s="5">
        <v>0</v>
      </c>
      <c r="I99" s="28">
        <v>0</v>
      </c>
      <c r="J99" s="4">
        <v>0</v>
      </c>
      <c r="K99" s="5">
        <v>0</v>
      </c>
      <c r="L99" s="28">
        <v>0</v>
      </c>
      <c r="M99" s="134"/>
      <c r="N99" s="134"/>
      <c r="O99" s="134"/>
      <c r="P99" s="134"/>
      <c r="Q99" s="134"/>
      <c r="R99" s="134"/>
    </row>
    <row r="100" spans="1:12" ht="12.75">
      <c r="A100" s="251" t="s">
        <v>369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2" r:id="rId1"/>
  <rowBreaks count="1" manualBreakCount="1">
    <brk id="56" max="255" man="1"/>
  </rowBreaks>
  <ignoredErrors>
    <ignoredError sqref="A7:F17 A32:F32 A18:F31 I6:L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90" zoomScaleSheetLayoutView="90" zoomScalePageLayoutView="0" workbookViewId="0" topLeftCell="A1">
      <selection activeCell="G7" sqref="G7"/>
    </sheetView>
  </sheetViews>
  <sheetFormatPr defaultColWidth="9.140625" defaultRowHeight="12.75"/>
  <cols>
    <col min="1" max="4" width="9.140625" style="23" customWidth="1"/>
    <col min="5" max="5" width="22.421875" style="23" customWidth="1"/>
    <col min="6" max="6" width="9.140625" style="23" customWidth="1"/>
    <col min="7" max="7" width="11.140625" style="23" customWidth="1"/>
    <col min="8" max="9" width="12.57421875" style="23" customWidth="1"/>
    <col min="10" max="10" width="11.140625" style="23" customWidth="1"/>
    <col min="11" max="12" width="12.57421875" style="23" customWidth="1"/>
    <col min="13" max="13" width="9.140625" style="23" customWidth="1"/>
    <col min="14" max="14" width="17.140625" style="23" bestFit="1" customWidth="1"/>
    <col min="15" max="16384" width="9.140625" style="23" customWidth="1"/>
  </cols>
  <sheetData>
    <row r="1" spans="1:12" ht="15.75">
      <c r="A1" s="245" t="s">
        <v>368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.75">
      <c r="A2" s="223" t="s">
        <v>403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2.75">
      <c r="A3" s="105"/>
      <c r="B3" s="104"/>
      <c r="C3" s="104"/>
      <c r="D3" s="106"/>
      <c r="E3" s="106"/>
      <c r="F3" s="106"/>
      <c r="G3" s="106"/>
      <c r="H3" s="106"/>
      <c r="I3" s="107"/>
      <c r="J3" s="107"/>
      <c r="K3" s="246" t="s">
        <v>58</v>
      </c>
      <c r="L3" s="246"/>
    </row>
    <row r="4" spans="1:12" ht="12.75" customHeight="1">
      <c r="A4" s="219" t="s">
        <v>2</v>
      </c>
      <c r="B4" s="220"/>
      <c r="C4" s="220"/>
      <c r="D4" s="220"/>
      <c r="E4" s="220"/>
      <c r="F4" s="219" t="s">
        <v>221</v>
      </c>
      <c r="G4" s="219" t="s">
        <v>365</v>
      </c>
      <c r="H4" s="220"/>
      <c r="I4" s="220"/>
      <c r="J4" s="219" t="s">
        <v>366</v>
      </c>
      <c r="K4" s="220"/>
      <c r="L4" s="220"/>
    </row>
    <row r="5" spans="1:12" ht="12.75">
      <c r="A5" s="220"/>
      <c r="B5" s="220"/>
      <c r="C5" s="220"/>
      <c r="D5" s="220"/>
      <c r="E5" s="220"/>
      <c r="F5" s="220"/>
      <c r="G5" s="29" t="s">
        <v>353</v>
      </c>
      <c r="H5" s="29" t="s">
        <v>354</v>
      </c>
      <c r="I5" s="29" t="s">
        <v>355</v>
      </c>
      <c r="J5" s="29" t="s">
        <v>353</v>
      </c>
      <c r="K5" s="29" t="s">
        <v>354</v>
      </c>
      <c r="L5" s="29" t="s">
        <v>355</v>
      </c>
    </row>
    <row r="6" spans="1:12" ht="12.75">
      <c r="A6" s="219">
        <v>1</v>
      </c>
      <c r="B6" s="219"/>
      <c r="C6" s="219"/>
      <c r="D6" s="219"/>
      <c r="E6" s="219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8" ht="12.75">
      <c r="A7" s="215" t="s">
        <v>99</v>
      </c>
      <c r="B7" s="217"/>
      <c r="C7" s="217"/>
      <c r="D7" s="217"/>
      <c r="E7" s="218"/>
      <c r="F7" s="6">
        <v>124</v>
      </c>
      <c r="G7" s="43">
        <f>+SUM(G8:G15)</f>
        <v>366486261.87</v>
      </c>
      <c r="H7" s="44">
        <f>+SUM(H8:H15)</f>
        <v>1667636446.7800002</v>
      </c>
      <c r="I7" s="45">
        <f>IF((G7+H7)=SUM(I8:I15),(G7+H7),FALSE)</f>
        <v>2034122708.65</v>
      </c>
      <c r="J7" s="43">
        <f>+SUM(J8:J15)</f>
        <v>511995488.92999876</v>
      </c>
      <c r="K7" s="44">
        <f>+SUM(K8:K15)</f>
        <v>1544461386.749997</v>
      </c>
      <c r="L7" s="45">
        <f>IF((J7+K7)=SUM(L8:L15),(J7+K7),FALSE)</f>
        <v>2056456875.6799955</v>
      </c>
      <c r="M7" s="134"/>
      <c r="N7" s="134"/>
      <c r="O7" s="134"/>
      <c r="P7" s="134"/>
      <c r="Q7" s="134"/>
      <c r="R7" s="134"/>
    </row>
    <row r="8" spans="1:18" ht="12.75">
      <c r="A8" s="227" t="s">
        <v>196</v>
      </c>
      <c r="B8" s="228"/>
      <c r="C8" s="228"/>
      <c r="D8" s="228"/>
      <c r="E8" s="229"/>
      <c r="F8" s="7">
        <v>125</v>
      </c>
      <c r="G8" s="46">
        <v>366588588.05</v>
      </c>
      <c r="H8" s="47">
        <v>1913316597.84</v>
      </c>
      <c r="I8" s="48">
        <f aca="true" t="shared" si="0" ref="I8:I15">+G8+H8</f>
        <v>2279905185.89</v>
      </c>
      <c r="J8" s="46">
        <v>513507500.1899988</v>
      </c>
      <c r="K8" s="47">
        <v>1794422100.5199971</v>
      </c>
      <c r="L8" s="48">
        <f aca="true" t="shared" si="1" ref="L8:L15">+J8+K8</f>
        <v>2307929600.7099957</v>
      </c>
      <c r="M8" s="134"/>
      <c r="N8" s="134"/>
      <c r="O8" s="134"/>
      <c r="P8" s="134"/>
      <c r="Q8" s="134"/>
      <c r="R8" s="134"/>
    </row>
    <row r="9" spans="1:18" ht="12.75">
      <c r="A9" s="227" t="s">
        <v>197</v>
      </c>
      <c r="B9" s="228"/>
      <c r="C9" s="228"/>
      <c r="D9" s="228"/>
      <c r="E9" s="229"/>
      <c r="F9" s="7">
        <v>126</v>
      </c>
      <c r="G9" s="46"/>
      <c r="H9" s="47"/>
      <c r="I9" s="48">
        <f t="shared" si="0"/>
        <v>0</v>
      </c>
      <c r="J9" s="46"/>
      <c r="K9" s="47"/>
      <c r="L9" s="48">
        <f t="shared" si="1"/>
        <v>0</v>
      </c>
      <c r="M9" s="134"/>
      <c r="N9" s="134"/>
      <c r="O9" s="134"/>
      <c r="P9" s="134"/>
      <c r="Q9" s="134"/>
      <c r="R9" s="134"/>
    </row>
    <row r="10" spans="1:18" ht="25.5" customHeight="1">
      <c r="A10" s="227" t="s">
        <v>198</v>
      </c>
      <c r="B10" s="228"/>
      <c r="C10" s="228"/>
      <c r="D10" s="228"/>
      <c r="E10" s="229"/>
      <c r="F10" s="7">
        <v>127</v>
      </c>
      <c r="G10" s="46"/>
      <c r="H10" s="47">
        <v>-50603385.08</v>
      </c>
      <c r="I10" s="48">
        <f t="shared" si="0"/>
        <v>-50603385.08</v>
      </c>
      <c r="J10" s="46"/>
      <c r="K10" s="47">
        <v>-6484217.729999945</v>
      </c>
      <c r="L10" s="48">
        <f t="shared" si="1"/>
        <v>-6484217.729999945</v>
      </c>
      <c r="M10" s="134"/>
      <c r="N10" s="134"/>
      <c r="O10" s="134"/>
      <c r="P10" s="134"/>
      <c r="Q10" s="134"/>
      <c r="R10" s="134"/>
    </row>
    <row r="11" spans="1:18" ht="12.75">
      <c r="A11" s="227" t="s">
        <v>199</v>
      </c>
      <c r="B11" s="228"/>
      <c r="C11" s="228"/>
      <c r="D11" s="228"/>
      <c r="E11" s="229"/>
      <c r="F11" s="7">
        <v>128</v>
      </c>
      <c r="G11" s="46">
        <v>-246965.31</v>
      </c>
      <c r="H11" s="47">
        <v>-309800718.76</v>
      </c>
      <c r="I11" s="48">
        <f t="shared" si="0"/>
        <v>-310047684.07</v>
      </c>
      <c r="J11" s="46">
        <v>-396716.5999999999</v>
      </c>
      <c r="K11" s="47">
        <v>-256781167.01999992</v>
      </c>
      <c r="L11" s="48">
        <f t="shared" si="1"/>
        <v>-257177883.61999992</v>
      </c>
      <c r="M11" s="134"/>
      <c r="N11" s="134"/>
      <c r="O11" s="134"/>
      <c r="P11" s="134"/>
      <c r="Q11" s="134"/>
      <c r="R11" s="134"/>
    </row>
    <row r="12" spans="1:18" ht="12.75">
      <c r="A12" s="227" t="s">
        <v>200</v>
      </c>
      <c r="B12" s="228"/>
      <c r="C12" s="228"/>
      <c r="D12" s="228"/>
      <c r="E12" s="229"/>
      <c r="F12" s="7">
        <v>129</v>
      </c>
      <c r="G12" s="46"/>
      <c r="H12" s="47"/>
      <c r="I12" s="48">
        <f t="shared" si="0"/>
        <v>0</v>
      </c>
      <c r="J12" s="46"/>
      <c r="K12" s="47">
        <v>-1606401.2199999979</v>
      </c>
      <c r="L12" s="48">
        <f t="shared" si="1"/>
        <v>-1606401.2199999979</v>
      </c>
      <c r="M12" s="134"/>
      <c r="N12" s="134"/>
      <c r="O12" s="134"/>
      <c r="P12" s="134"/>
      <c r="Q12" s="134"/>
      <c r="R12" s="134"/>
    </row>
    <row r="13" spans="1:18" ht="12.75">
      <c r="A13" s="227" t="s">
        <v>201</v>
      </c>
      <c r="B13" s="228"/>
      <c r="C13" s="228"/>
      <c r="D13" s="228"/>
      <c r="E13" s="229"/>
      <c r="F13" s="7">
        <v>130</v>
      </c>
      <c r="G13" s="46">
        <v>145424.69</v>
      </c>
      <c r="H13" s="47">
        <v>122508449.9</v>
      </c>
      <c r="I13" s="48">
        <f t="shared" si="0"/>
        <v>122653874.59</v>
      </c>
      <c r="J13" s="46">
        <v>-1114885.679999998</v>
      </c>
      <c r="K13" s="47">
        <v>23176910.949999914</v>
      </c>
      <c r="L13" s="48">
        <f t="shared" si="1"/>
        <v>22062025.269999914</v>
      </c>
      <c r="M13" s="134"/>
      <c r="N13" s="134"/>
      <c r="O13" s="134"/>
      <c r="P13" s="134"/>
      <c r="Q13" s="134"/>
      <c r="R13" s="134"/>
    </row>
    <row r="14" spans="1:18" ht="12.75">
      <c r="A14" s="227" t="s">
        <v>202</v>
      </c>
      <c r="B14" s="228"/>
      <c r="C14" s="228"/>
      <c r="D14" s="228"/>
      <c r="E14" s="229"/>
      <c r="F14" s="7">
        <v>131</v>
      </c>
      <c r="G14" s="46">
        <v>-785.56</v>
      </c>
      <c r="H14" s="47">
        <v>-7784497.12</v>
      </c>
      <c r="I14" s="48">
        <f t="shared" si="0"/>
        <v>-7785282.68</v>
      </c>
      <c r="J14" s="46">
        <v>-408.9800000001014</v>
      </c>
      <c r="K14" s="47">
        <v>-8487169.779999992</v>
      </c>
      <c r="L14" s="48">
        <f t="shared" si="1"/>
        <v>-8487578.759999992</v>
      </c>
      <c r="M14" s="134"/>
      <c r="N14" s="134"/>
      <c r="O14" s="134"/>
      <c r="P14" s="134"/>
      <c r="Q14" s="134"/>
      <c r="R14" s="134"/>
    </row>
    <row r="15" spans="1:18" ht="12.75">
      <c r="A15" s="227" t="s">
        <v>242</v>
      </c>
      <c r="B15" s="228"/>
      <c r="C15" s="228"/>
      <c r="D15" s="228"/>
      <c r="E15" s="229"/>
      <c r="F15" s="7">
        <v>132</v>
      </c>
      <c r="G15" s="46"/>
      <c r="H15" s="47"/>
      <c r="I15" s="48">
        <f t="shared" si="0"/>
        <v>0</v>
      </c>
      <c r="J15" s="46"/>
      <c r="K15" s="47">
        <v>221331.0299999998</v>
      </c>
      <c r="L15" s="48">
        <f t="shared" si="1"/>
        <v>221331.0299999998</v>
      </c>
      <c r="M15" s="134"/>
      <c r="N15" s="134"/>
      <c r="O15" s="134"/>
      <c r="P15" s="134"/>
      <c r="Q15" s="134"/>
      <c r="R15" s="134"/>
    </row>
    <row r="16" spans="1:18" ht="24.75" customHeight="1">
      <c r="A16" s="230" t="s">
        <v>100</v>
      </c>
      <c r="B16" s="228"/>
      <c r="C16" s="228"/>
      <c r="D16" s="228"/>
      <c r="E16" s="229"/>
      <c r="F16" s="7">
        <v>133</v>
      </c>
      <c r="G16" s="49">
        <f>(G17+G18+G22+G23+G24+G28+G29)</f>
        <v>120638457.72999999</v>
      </c>
      <c r="H16" s="50">
        <f>(H17+H18+H22+H23+H24+H28+H29)</f>
        <v>212854801.15</v>
      </c>
      <c r="I16" s="48">
        <f>IF((G16+H16)=(I17+I18+I22+I23+I24+I28+I29),(G16+H16),FALSE)</f>
        <v>333493258.88</v>
      </c>
      <c r="J16" s="49">
        <f>(J17+J18+J22+J23+J24+J28+J29)</f>
        <v>115290439.29999985</v>
      </c>
      <c r="K16" s="50">
        <f>(K17+K18+K22+K23+K24+K28+K29)</f>
        <v>227776972.88999975</v>
      </c>
      <c r="L16" s="48">
        <f>IF((J16+K16)=(L17+L18+L22+L23+L24+L28+L29),(J16+K16),FALSE)</f>
        <v>343067412.1899996</v>
      </c>
      <c r="M16" s="134"/>
      <c r="N16" s="134"/>
      <c r="O16" s="134"/>
      <c r="P16" s="134"/>
      <c r="Q16" s="134"/>
      <c r="R16" s="134"/>
    </row>
    <row r="17" spans="1:18" ht="19.5" customHeight="1">
      <c r="A17" s="227" t="s">
        <v>219</v>
      </c>
      <c r="B17" s="228"/>
      <c r="C17" s="228"/>
      <c r="D17" s="228"/>
      <c r="E17" s="229"/>
      <c r="F17" s="7">
        <v>134</v>
      </c>
      <c r="G17" s="46">
        <v>185700</v>
      </c>
      <c r="H17" s="47">
        <v>26437835.71</v>
      </c>
      <c r="I17" s="48">
        <f aca="true" t="shared" si="2" ref="I17:I80">+G17+H17</f>
        <v>26623535.71</v>
      </c>
      <c r="J17" s="46"/>
      <c r="K17" s="47">
        <v>17576603.249999978</v>
      </c>
      <c r="L17" s="48">
        <f aca="true" t="shared" si="3" ref="L17:L80">+J17+K17</f>
        <v>17576603.249999978</v>
      </c>
      <c r="M17" s="134"/>
      <c r="N17" s="134"/>
      <c r="O17" s="134"/>
      <c r="P17" s="134"/>
      <c r="Q17" s="134"/>
      <c r="R17" s="134"/>
    </row>
    <row r="18" spans="1:18" ht="26.25" customHeight="1">
      <c r="A18" s="227" t="s">
        <v>204</v>
      </c>
      <c r="B18" s="228"/>
      <c r="C18" s="228"/>
      <c r="D18" s="228"/>
      <c r="E18" s="229"/>
      <c r="F18" s="7">
        <v>135</v>
      </c>
      <c r="G18" s="49">
        <f>G19+G20+G21</f>
        <v>0</v>
      </c>
      <c r="H18" s="50">
        <f>H19+H20+H21</f>
        <v>55116257.85</v>
      </c>
      <c r="I18" s="48">
        <f>IF((G18+H18)=SUM(I19:I21),(G18+H18),FALSE)</f>
        <v>55116257.85</v>
      </c>
      <c r="J18" s="49">
        <f>J19+J20+J21</f>
        <v>0</v>
      </c>
      <c r="K18" s="50">
        <f>K19+K20+K21</f>
        <v>38546392.059999995</v>
      </c>
      <c r="L18" s="48">
        <f>IF((J18+K18)=SUM(L19:L21),(J18+K18),FALSE)</f>
        <v>38546392.059999995</v>
      </c>
      <c r="M18" s="134"/>
      <c r="N18" s="134"/>
      <c r="O18" s="134"/>
      <c r="P18" s="134"/>
      <c r="Q18" s="134"/>
      <c r="R18" s="134"/>
    </row>
    <row r="19" spans="1:18" ht="12.75">
      <c r="A19" s="227" t="s">
        <v>243</v>
      </c>
      <c r="B19" s="228"/>
      <c r="C19" s="228"/>
      <c r="D19" s="228"/>
      <c r="E19" s="229"/>
      <c r="F19" s="7">
        <v>136</v>
      </c>
      <c r="G19" s="46"/>
      <c r="H19" s="47">
        <v>25657098.75</v>
      </c>
      <c r="I19" s="48">
        <f t="shared" si="2"/>
        <v>25657098.75</v>
      </c>
      <c r="J19" s="46"/>
      <c r="K19" s="47">
        <v>24949529.250000004</v>
      </c>
      <c r="L19" s="48">
        <f t="shared" si="3"/>
        <v>24949529.250000004</v>
      </c>
      <c r="M19" s="134"/>
      <c r="N19" s="134"/>
      <c r="O19" s="134"/>
      <c r="P19" s="134"/>
      <c r="Q19" s="134"/>
      <c r="R19" s="134"/>
    </row>
    <row r="20" spans="1:18" ht="24" customHeight="1">
      <c r="A20" s="227" t="s">
        <v>54</v>
      </c>
      <c r="B20" s="228"/>
      <c r="C20" s="228"/>
      <c r="D20" s="228"/>
      <c r="E20" s="229"/>
      <c r="F20" s="7">
        <v>137</v>
      </c>
      <c r="G20" s="46"/>
      <c r="H20" s="47">
        <v>29405967.78</v>
      </c>
      <c r="I20" s="48">
        <f t="shared" si="2"/>
        <v>29405967.78</v>
      </c>
      <c r="J20" s="46"/>
      <c r="K20" s="47">
        <v>13596862.80999999</v>
      </c>
      <c r="L20" s="48">
        <f t="shared" si="3"/>
        <v>13596862.80999999</v>
      </c>
      <c r="M20" s="134"/>
      <c r="N20" s="134"/>
      <c r="O20" s="134"/>
      <c r="P20" s="134"/>
      <c r="Q20" s="134"/>
      <c r="R20" s="134"/>
    </row>
    <row r="21" spans="1:18" ht="12.75">
      <c r="A21" s="227" t="s">
        <v>244</v>
      </c>
      <c r="B21" s="228"/>
      <c r="C21" s="228"/>
      <c r="D21" s="228"/>
      <c r="E21" s="229"/>
      <c r="F21" s="7">
        <v>138</v>
      </c>
      <c r="G21" s="46"/>
      <c r="H21" s="47">
        <v>53191.32</v>
      </c>
      <c r="I21" s="48">
        <f t="shared" si="2"/>
        <v>53191.32</v>
      </c>
      <c r="J21" s="46"/>
      <c r="K21" s="47"/>
      <c r="L21" s="48">
        <f t="shared" si="3"/>
        <v>0</v>
      </c>
      <c r="M21" s="134"/>
      <c r="N21" s="134"/>
      <c r="O21" s="134"/>
      <c r="P21" s="134"/>
      <c r="Q21" s="134"/>
      <c r="R21" s="134"/>
    </row>
    <row r="22" spans="1:18" ht="12.75">
      <c r="A22" s="227" t="s">
        <v>245</v>
      </c>
      <c r="B22" s="228"/>
      <c r="C22" s="228"/>
      <c r="D22" s="228"/>
      <c r="E22" s="229"/>
      <c r="F22" s="7">
        <v>139</v>
      </c>
      <c r="G22" s="46">
        <v>109439083.6</v>
      </c>
      <c r="H22" s="47">
        <v>105345881.58</v>
      </c>
      <c r="I22" s="48">
        <f t="shared" si="2"/>
        <v>214784965.18</v>
      </c>
      <c r="J22" s="46">
        <v>111295637.68999986</v>
      </c>
      <c r="K22" s="47">
        <v>121283686.61999986</v>
      </c>
      <c r="L22" s="48">
        <f t="shared" si="3"/>
        <v>232579324.3099997</v>
      </c>
      <c r="M22" s="134"/>
      <c r="N22" s="134"/>
      <c r="O22" s="134"/>
      <c r="P22" s="134"/>
      <c r="Q22" s="134"/>
      <c r="R22" s="134"/>
    </row>
    <row r="23" spans="1:18" ht="20.25" customHeight="1">
      <c r="A23" s="227" t="s">
        <v>268</v>
      </c>
      <c r="B23" s="228"/>
      <c r="C23" s="228"/>
      <c r="D23" s="228"/>
      <c r="E23" s="229"/>
      <c r="F23" s="7">
        <v>140</v>
      </c>
      <c r="G23" s="46">
        <v>2700896.35</v>
      </c>
      <c r="H23" s="47">
        <v>8224021.62</v>
      </c>
      <c r="I23" s="48">
        <f t="shared" si="2"/>
        <v>10924917.97</v>
      </c>
      <c r="J23" s="46">
        <v>754489.6099999998</v>
      </c>
      <c r="K23" s="47">
        <v>362614.51999999944</v>
      </c>
      <c r="L23" s="48">
        <f t="shared" si="3"/>
        <v>1117104.1299999992</v>
      </c>
      <c r="M23" s="134"/>
      <c r="N23" s="134"/>
      <c r="O23" s="134"/>
      <c r="P23" s="134"/>
      <c r="Q23" s="134"/>
      <c r="R23" s="134"/>
    </row>
    <row r="24" spans="1:18" ht="19.5" customHeight="1">
      <c r="A24" s="227" t="s">
        <v>101</v>
      </c>
      <c r="B24" s="228"/>
      <c r="C24" s="228"/>
      <c r="D24" s="228"/>
      <c r="E24" s="229"/>
      <c r="F24" s="7">
        <v>141</v>
      </c>
      <c r="G24" s="49">
        <f>G25+G26+G27</f>
        <v>1595476</v>
      </c>
      <c r="H24" s="50">
        <f>H25+H26+H27</f>
        <v>3978356.97</v>
      </c>
      <c r="I24" s="48">
        <f>IF((G24+H24)=SUM(I25:I27),(G24+H24),FALSE)</f>
        <v>5573832.970000001</v>
      </c>
      <c r="J24" s="49">
        <f>J25+J26+J27</f>
        <v>2786439.6499999976</v>
      </c>
      <c r="K24" s="50">
        <f>K25+K26+K27</f>
        <v>10868690.649999969</v>
      </c>
      <c r="L24" s="48">
        <f>IF((J24+K24)=SUM(L25:L27),(J24+K24),FALSE)</f>
        <v>13655130.299999967</v>
      </c>
      <c r="M24" s="134"/>
      <c r="N24" s="134"/>
      <c r="O24" s="134"/>
      <c r="P24" s="134"/>
      <c r="Q24" s="134"/>
      <c r="R24" s="134"/>
    </row>
    <row r="25" spans="1:18" ht="12.75">
      <c r="A25" s="227" t="s">
        <v>246</v>
      </c>
      <c r="B25" s="228"/>
      <c r="C25" s="228"/>
      <c r="D25" s="228"/>
      <c r="E25" s="229"/>
      <c r="F25" s="7">
        <v>142</v>
      </c>
      <c r="G25" s="46">
        <v>1595476</v>
      </c>
      <c r="H25" s="47">
        <v>3567822.77</v>
      </c>
      <c r="I25" s="48">
        <f t="shared" si="2"/>
        <v>5163298.77</v>
      </c>
      <c r="J25" s="46">
        <v>1491900.9099999985</v>
      </c>
      <c r="K25" s="47">
        <v>2209523.2299999977</v>
      </c>
      <c r="L25" s="48">
        <f t="shared" si="3"/>
        <v>3701424.139999996</v>
      </c>
      <c r="M25" s="134"/>
      <c r="N25" s="134"/>
      <c r="O25" s="134"/>
      <c r="P25" s="134"/>
      <c r="Q25" s="134"/>
      <c r="R25" s="134"/>
    </row>
    <row r="26" spans="1:18" ht="12.75">
      <c r="A26" s="227" t="s">
        <v>247</v>
      </c>
      <c r="B26" s="228"/>
      <c r="C26" s="228"/>
      <c r="D26" s="228"/>
      <c r="E26" s="229"/>
      <c r="F26" s="7">
        <v>143</v>
      </c>
      <c r="G26" s="46"/>
      <c r="H26" s="47">
        <v>410534.2</v>
      </c>
      <c r="I26" s="48">
        <f t="shared" si="2"/>
        <v>410534.2</v>
      </c>
      <c r="J26" s="46">
        <v>1294538.739999999</v>
      </c>
      <c r="K26" s="47">
        <v>8659167.419999972</v>
      </c>
      <c r="L26" s="48">
        <f t="shared" si="3"/>
        <v>9953706.15999997</v>
      </c>
      <c r="M26" s="134"/>
      <c r="N26" s="134"/>
      <c r="O26" s="134"/>
      <c r="P26" s="134"/>
      <c r="Q26" s="134"/>
      <c r="R26" s="134"/>
    </row>
    <row r="27" spans="1:18" ht="12.75">
      <c r="A27" s="227" t="s">
        <v>7</v>
      </c>
      <c r="B27" s="228"/>
      <c r="C27" s="228"/>
      <c r="D27" s="228"/>
      <c r="E27" s="229"/>
      <c r="F27" s="7">
        <v>144</v>
      </c>
      <c r="G27" s="46"/>
      <c r="H27" s="47"/>
      <c r="I27" s="48">
        <f t="shared" si="2"/>
        <v>0</v>
      </c>
      <c r="J27" s="46">
        <v>0</v>
      </c>
      <c r="K27" s="47"/>
      <c r="L27" s="48">
        <f t="shared" si="3"/>
        <v>0</v>
      </c>
      <c r="M27" s="134"/>
      <c r="N27" s="134"/>
      <c r="O27" s="134"/>
      <c r="P27" s="134"/>
      <c r="Q27" s="134"/>
      <c r="R27" s="134"/>
    </row>
    <row r="28" spans="1:18" ht="12.75">
      <c r="A28" s="227" t="s">
        <v>8</v>
      </c>
      <c r="B28" s="228"/>
      <c r="C28" s="228"/>
      <c r="D28" s="228"/>
      <c r="E28" s="229"/>
      <c r="F28" s="7">
        <v>145</v>
      </c>
      <c r="G28" s="46">
        <v>6296300.06</v>
      </c>
      <c r="H28" s="47">
        <v>7822549.65</v>
      </c>
      <c r="I28" s="48">
        <f t="shared" si="2"/>
        <v>14118849.71</v>
      </c>
      <c r="J28" s="46"/>
      <c r="K28" s="47">
        <v>8019516.819999978</v>
      </c>
      <c r="L28" s="48">
        <f t="shared" si="3"/>
        <v>8019516.819999978</v>
      </c>
      <c r="M28" s="134"/>
      <c r="N28" s="134"/>
      <c r="O28" s="134"/>
      <c r="P28" s="134"/>
      <c r="Q28" s="134"/>
      <c r="R28" s="134"/>
    </row>
    <row r="29" spans="1:18" ht="12.75">
      <c r="A29" s="227" t="s">
        <v>9</v>
      </c>
      <c r="B29" s="228"/>
      <c r="C29" s="228"/>
      <c r="D29" s="228"/>
      <c r="E29" s="229"/>
      <c r="F29" s="7">
        <v>146</v>
      </c>
      <c r="G29" s="46">
        <v>421001.72</v>
      </c>
      <c r="H29" s="47">
        <v>5929897.77</v>
      </c>
      <c r="I29" s="48">
        <f t="shared" si="2"/>
        <v>6350899.489999999</v>
      </c>
      <c r="J29" s="46">
        <v>453872.34999999986</v>
      </c>
      <c r="K29" s="47">
        <v>31119468.969999973</v>
      </c>
      <c r="L29" s="48">
        <f t="shared" si="3"/>
        <v>31573341.319999974</v>
      </c>
      <c r="M29" s="134"/>
      <c r="N29" s="134"/>
      <c r="O29" s="134"/>
      <c r="P29" s="134"/>
      <c r="Q29" s="134"/>
      <c r="R29" s="134"/>
    </row>
    <row r="30" spans="1:18" ht="12.75">
      <c r="A30" s="230" t="s">
        <v>10</v>
      </c>
      <c r="B30" s="228"/>
      <c r="C30" s="228"/>
      <c r="D30" s="228"/>
      <c r="E30" s="229"/>
      <c r="F30" s="7">
        <v>147</v>
      </c>
      <c r="G30" s="46">
        <v>8472.99</v>
      </c>
      <c r="H30" s="47">
        <v>22441204.45</v>
      </c>
      <c r="I30" s="48">
        <f t="shared" si="2"/>
        <v>22449677.439999998</v>
      </c>
      <c r="J30" s="46">
        <v>16421.980000000003</v>
      </c>
      <c r="K30" s="47">
        <v>33311471.80999997</v>
      </c>
      <c r="L30" s="48">
        <f t="shared" si="3"/>
        <v>33327893.78999997</v>
      </c>
      <c r="M30" s="134"/>
      <c r="N30" s="134"/>
      <c r="O30" s="134"/>
      <c r="P30" s="134"/>
      <c r="Q30" s="134"/>
      <c r="R30" s="134"/>
    </row>
    <row r="31" spans="1:18" ht="21.75" customHeight="1">
      <c r="A31" s="230" t="s">
        <v>11</v>
      </c>
      <c r="B31" s="228"/>
      <c r="C31" s="228"/>
      <c r="D31" s="228"/>
      <c r="E31" s="229"/>
      <c r="F31" s="7">
        <v>148</v>
      </c>
      <c r="G31" s="46">
        <v>319798.38</v>
      </c>
      <c r="H31" s="47">
        <v>50218364.63</v>
      </c>
      <c r="I31" s="48">
        <f t="shared" si="2"/>
        <v>50538163.010000005</v>
      </c>
      <c r="J31" s="46">
        <v>44170.6</v>
      </c>
      <c r="K31" s="47">
        <v>18751547.379999973</v>
      </c>
      <c r="L31" s="48">
        <f t="shared" si="3"/>
        <v>18795717.979999974</v>
      </c>
      <c r="M31" s="134"/>
      <c r="N31" s="134"/>
      <c r="O31" s="134"/>
      <c r="P31" s="134"/>
      <c r="Q31" s="134"/>
      <c r="R31" s="134"/>
    </row>
    <row r="32" spans="1:18" ht="12.75">
      <c r="A32" s="230" t="s">
        <v>12</v>
      </c>
      <c r="B32" s="228"/>
      <c r="C32" s="228"/>
      <c r="D32" s="228"/>
      <c r="E32" s="229"/>
      <c r="F32" s="7">
        <v>149</v>
      </c>
      <c r="G32" s="46">
        <v>234492.85</v>
      </c>
      <c r="H32" s="47">
        <v>18018308.17</v>
      </c>
      <c r="I32" s="48">
        <f t="shared" si="2"/>
        <v>18252801.020000003</v>
      </c>
      <c r="J32" s="46">
        <v>71794.20999999988</v>
      </c>
      <c r="K32" s="47">
        <v>33665838.48999997</v>
      </c>
      <c r="L32" s="48">
        <f t="shared" si="3"/>
        <v>33737632.69999997</v>
      </c>
      <c r="M32" s="134"/>
      <c r="N32" s="134"/>
      <c r="O32" s="134"/>
      <c r="P32" s="134"/>
      <c r="Q32" s="134"/>
      <c r="R32" s="134"/>
    </row>
    <row r="33" spans="1:18" ht="12.75">
      <c r="A33" s="230" t="s">
        <v>102</v>
      </c>
      <c r="B33" s="228"/>
      <c r="C33" s="228"/>
      <c r="D33" s="228"/>
      <c r="E33" s="229"/>
      <c r="F33" s="7">
        <v>150</v>
      </c>
      <c r="G33" s="49">
        <f>G34+G38</f>
        <v>-263134642.01</v>
      </c>
      <c r="H33" s="50">
        <f>H34+H38</f>
        <v>-980658618.6999999</v>
      </c>
      <c r="I33" s="48">
        <f>IF((G33+H33)=(I34+I38),(G33+H33),FALSE)</f>
        <v>-1243793260.71</v>
      </c>
      <c r="J33" s="49">
        <f>J34+J38</f>
        <v>-269154159.02</v>
      </c>
      <c r="K33" s="50">
        <f>K34+K38</f>
        <v>-955491085.6899998</v>
      </c>
      <c r="L33" s="48">
        <f>IF((J33+K33)=(L34+L38),(J33+K33),FALSE)</f>
        <v>-1224645244.7099998</v>
      </c>
      <c r="M33" s="134"/>
      <c r="N33" s="134"/>
      <c r="O33" s="134"/>
      <c r="P33" s="134"/>
      <c r="Q33" s="134"/>
      <c r="R33" s="134"/>
    </row>
    <row r="34" spans="1:18" ht="12.75">
      <c r="A34" s="227" t="s">
        <v>103</v>
      </c>
      <c r="B34" s="228"/>
      <c r="C34" s="228"/>
      <c r="D34" s="228"/>
      <c r="E34" s="229"/>
      <c r="F34" s="7">
        <v>151</v>
      </c>
      <c r="G34" s="49">
        <f>G35+G36+G37</f>
        <v>-262748697.75</v>
      </c>
      <c r="H34" s="50">
        <f>H35+H36+H37</f>
        <v>-992571976.3299999</v>
      </c>
      <c r="I34" s="48">
        <f>IF((G34+H34)=SUM(I35:I37),(G34+H34),FALSE)</f>
        <v>-1255320674.08</v>
      </c>
      <c r="J34" s="49">
        <f>J35+J36+J37</f>
        <v>-266705584.42999998</v>
      </c>
      <c r="K34" s="50">
        <f>K35+K36+K37</f>
        <v>-962754456.1099997</v>
      </c>
      <c r="L34" s="48">
        <f>IF((J34+K34)=SUM(L35:L37),(J34+K34),FALSE)</f>
        <v>-1229460040.5399997</v>
      </c>
      <c r="M34" s="134"/>
      <c r="N34" s="134"/>
      <c r="O34" s="134"/>
      <c r="P34" s="134"/>
      <c r="Q34" s="134"/>
      <c r="R34" s="134"/>
    </row>
    <row r="35" spans="1:18" ht="12.75">
      <c r="A35" s="227" t="s">
        <v>13</v>
      </c>
      <c r="B35" s="228"/>
      <c r="C35" s="228"/>
      <c r="D35" s="228"/>
      <c r="E35" s="229"/>
      <c r="F35" s="7">
        <v>152</v>
      </c>
      <c r="G35" s="46">
        <v>-262748697.75</v>
      </c>
      <c r="H35" s="47">
        <v>-1140632603.56</v>
      </c>
      <c r="I35" s="48">
        <f t="shared" si="2"/>
        <v>-1403381301.31</v>
      </c>
      <c r="J35" s="46">
        <v>-266705584.42999998</v>
      </c>
      <c r="K35" s="47">
        <v>-1066799985.1499996</v>
      </c>
      <c r="L35" s="48">
        <f t="shared" si="3"/>
        <v>-1333505569.5799997</v>
      </c>
      <c r="M35" s="134"/>
      <c r="N35" s="134"/>
      <c r="O35" s="134"/>
      <c r="P35" s="134"/>
      <c r="Q35" s="134"/>
      <c r="R35" s="134"/>
    </row>
    <row r="36" spans="1:18" ht="12.75">
      <c r="A36" s="227" t="s">
        <v>14</v>
      </c>
      <c r="B36" s="228"/>
      <c r="C36" s="228"/>
      <c r="D36" s="228"/>
      <c r="E36" s="229"/>
      <c r="F36" s="7">
        <v>153</v>
      </c>
      <c r="G36" s="46"/>
      <c r="H36" s="47"/>
      <c r="I36" s="48">
        <f t="shared" si="2"/>
        <v>0</v>
      </c>
      <c r="J36" s="46"/>
      <c r="K36" s="47">
        <v>1769549.819999999</v>
      </c>
      <c r="L36" s="48">
        <f t="shared" si="3"/>
        <v>1769549.819999999</v>
      </c>
      <c r="M36" s="134"/>
      <c r="N36" s="134"/>
      <c r="O36" s="134"/>
      <c r="P36" s="134"/>
      <c r="Q36" s="134"/>
      <c r="R36" s="134"/>
    </row>
    <row r="37" spans="1:18" ht="12.75">
      <c r="A37" s="227" t="s">
        <v>15</v>
      </c>
      <c r="B37" s="228"/>
      <c r="C37" s="228"/>
      <c r="D37" s="228"/>
      <c r="E37" s="229"/>
      <c r="F37" s="7">
        <v>154</v>
      </c>
      <c r="G37" s="46"/>
      <c r="H37" s="47">
        <v>148060627.23</v>
      </c>
      <c r="I37" s="48">
        <f t="shared" si="2"/>
        <v>148060627.23</v>
      </c>
      <c r="J37" s="46"/>
      <c r="K37" s="47">
        <v>102275979.21999992</v>
      </c>
      <c r="L37" s="48">
        <f t="shared" si="3"/>
        <v>102275979.21999992</v>
      </c>
      <c r="M37" s="134"/>
      <c r="N37" s="134"/>
      <c r="O37" s="134"/>
      <c r="P37" s="134"/>
      <c r="Q37" s="134"/>
      <c r="R37" s="134"/>
    </row>
    <row r="38" spans="1:18" ht="12.75">
      <c r="A38" s="227" t="s">
        <v>104</v>
      </c>
      <c r="B38" s="228"/>
      <c r="C38" s="228"/>
      <c r="D38" s="228"/>
      <c r="E38" s="229"/>
      <c r="F38" s="7">
        <v>155</v>
      </c>
      <c r="G38" s="49">
        <f>G39+G40+G41</f>
        <v>-385944.26</v>
      </c>
      <c r="H38" s="50">
        <f>H39+H40+H41</f>
        <v>11913357.629999999</v>
      </c>
      <c r="I38" s="48">
        <f>IF((G38+H38)=SUM(I39:I41),(G38+H38),FALSE)</f>
        <v>11527413.37</v>
      </c>
      <c r="J38" s="49">
        <f>J39+J40+J41</f>
        <v>-2448574.589999992</v>
      </c>
      <c r="K38" s="50">
        <f>K39+K40+K41</f>
        <v>7263370.419999894</v>
      </c>
      <c r="L38" s="48">
        <f>IF((J38+K38)=SUM(L39:L41),(J38+K38),FALSE)</f>
        <v>4814795.829999901</v>
      </c>
      <c r="M38" s="134"/>
      <c r="N38" s="134"/>
      <c r="O38" s="134"/>
      <c r="P38" s="134"/>
      <c r="Q38" s="134"/>
      <c r="R38" s="134"/>
    </row>
    <row r="39" spans="1:18" ht="12.75">
      <c r="A39" s="227" t="s">
        <v>16</v>
      </c>
      <c r="B39" s="228"/>
      <c r="C39" s="228"/>
      <c r="D39" s="228"/>
      <c r="E39" s="229"/>
      <c r="F39" s="7">
        <v>156</v>
      </c>
      <c r="G39" s="46">
        <v>-385944.26</v>
      </c>
      <c r="H39" s="47">
        <v>-8267869.69</v>
      </c>
      <c r="I39" s="48">
        <f t="shared" si="2"/>
        <v>-8653813.950000001</v>
      </c>
      <c r="J39" s="46">
        <v>-2448574.589999992</v>
      </c>
      <c r="K39" s="47">
        <v>31594262.59999988</v>
      </c>
      <c r="L39" s="48">
        <f t="shared" si="3"/>
        <v>29145688.009999886</v>
      </c>
      <c r="M39" s="134"/>
      <c r="N39" s="134"/>
      <c r="O39" s="134"/>
      <c r="P39" s="134"/>
      <c r="Q39" s="134"/>
      <c r="R39" s="134"/>
    </row>
    <row r="40" spans="1:18" ht="12.75">
      <c r="A40" s="227" t="s">
        <v>17</v>
      </c>
      <c r="B40" s="228"/>
      <c r="C40" s="228"/>
      <c r="D40" s="228"/>
      <c r="E40" s="229"/>
      <c r="F40" s="7">
        <v>157</v>
      </c>
      <c r="G40" s="46"/>
      <c r="H40" s="47"/>
      <c r="I40" s="48">
        <f t="shared" si="2"/>
        <v>0</v>
      </c>
      <c r="J40" s="46"/>
      <c r="K40" s="47">
        <v>531524.4999999999</v>
      </c>
      <c r="L40" s="48">
        <f t="shared" si="3"/>
        <v>531524.4999999999</v>
      </c>
      <c r="M40" s="134"/>
      <c r="N40" s="134"/>
      <c r="O40" s="134"/>
      <c r="P40" s="134"/>
      <c r="Q40" s="134"/>
      <c r="R40" s="134"/>
    </row>
    <row r="41" spans="1:18" ht="12.75">
      <c r="A41" s="227" t="s">
        <v>18</v>
      </c>
      <c r="B41" s="228"/>
      <c r="C41" s="228"/>
      <c r="D41" s="228"/>
      <c r="E41" s="229"/>
      <c r="F41" s="7">
        <v>158</v>
      </c>
      <c r="G41" s="46"/>
      <c r="H41" s="47">
        <v>20181227.32</v>
      </c>
      <c r="I41" s="48">
        <f t="shared" si="2"/>
        <v>20181227.32</v>
      </c>
      <c r="J41" s="46"/>
      <c r="K41" s="47">
        <v>-24862416.679999985</v>
      </c>
      <c r="L41" s="48">
        <f t="shared" si="3"/>
        <v>-24862416.679999985</v>
      </c>
      <c r="M41" s="134"/>
      <c r="N41" s="134"/>
      <c r="O41" s="134"/>
      <c r="P41" s="134"/>
      <c r="Q41" s="134"/>
      <c r="R41" s="134"/>
    </row>
    <row r="42" spans="1:18" ht="34.5" customHeight="1">
      <c r="A42" s="230" t="s">
        <v>105</v>
      </c>
      <c r="B42" s="228"/>
      <c r="C42" s="228"/>
      <c r="D42" s="228"/>
      <c r="E42" s="229"/>
      <c r="F42" s="7">
        <v>159</v>
      </c>
      <c r="G42" s="49">
        <f>G43+G46</f>
        <v>-116549379.83</v>
      </c>
      <c r="H42" s="50">
        <f>H43+H46</f>
        <v>-49327604</v>
      </c>
      <c r="I42" s="48">
        <f>IF((G42+H42)=(I43+I46),(G42+H42),FALSE)</f>
        <v>-165876983.82999998</v>
      </c>
      <c r="J42" s="49">
        <f>J43+J46</f>
        <v>-194557018.85999992</v>
      </c>
      <c r="K42" s="50">
        <f>K43+K46</f>
        <v>24505606</v>
      </c>
      <c r="L42" s="48">
        <f>IF((J42+K42)=(L43+L46),(J42+K42),FALSE)</f>
        <v>-170051412.85999992</v>
      </c>
      <c r="M42" s="134"/>
      <c r="N42" s="134"/>
      <c r="O42" s="134"/>
      <c r="P42" s="134"/>
      <c r="Q42" s="134"/>
      <c r="R42" s="134"/>
    </row>
    <row r="43" spans="1:18" ht="21" customHeight="1">
      <c r="A43" s="227" t="s">
        <v>106</v>
      </c>
      <c r="B43" s="228"/>
      <c r="C43" s="228"/>
      <c r="D43" s="228"/>
      <c r="E43" s="229"/>
      <c r="F43" s="7">
        <v>160</v>
      </c>
      <c r="G43" s="49">
        <f>G44+G45</f>
        <v>-116549379.83</v>
      </c>
      <c r="H43" s="50">
        <f>H44+H45</f>
        <v>0</v>
      </c>
      <c r="I43" s="48">
        <f>IF((G43+H43)=SUM(I44:I45),(G43+H43),FALSE)</f>
        <v>-116549379.83</v>
      </c>
      <c r="J43" s="49">
        <f>J44+J45</f>
        <v>-194557018.85999992</v>
      </c>
      <c r="K43" s="50">
        <f>K44+K45</f>
        <v>0</v>
      </c>
      <c r="L43" s="48">
        <f>IF((J43+K43)=SUM(L44:L45),(J43+K43),FALSE)</f>
        <v>-194557018.85999992</v>
      </c>
      <c r="M43" s="134"/>
      <c r="N43" s="134"/>
      <c r="O43" s="134"/>
      <c r="P43" s="134"/>
      <c r="Q43" s="134"/>
      <c r="R43" s="134"/>
    </row>
    <row r="44" spans="1:18" ht="12.75">
      <c r="A44" s="227" t="s">
        <v>19</v>
      </c>
      <c r="B44" s="228"/>
      <c r="C44" s="228"/>
      <c r="D44" s="228"/>
      <c r="E44" s="229"/>
      <c r="F44" s="7">
        <v>161</v>
      </c>
      <c r="G44" s="46">
        <v>-116583274.03</v>
      </c>
      <c r="H44" s="47"/>
      <c r="I44" s="48">
        <f t="shared" si="2"/>
        <v>-116583274.03</v>
      </c>
      <c r="J44" s="46">
        <v>-194507809.60999992</v>
      </c>
      <c r="K44" s="47"/>
      <c r="L44" s="48">
        <f t="shared" si="3"/>
        <v>-194507809.60999992</v>
      </c>
      <c r="M44" s="134"/>
      <c r="N44" s="134"/>
      <c r="O44" s="134"/>
      <c r="P44" s="134"/>
      <c r="Q44" s="134"/>
      <c r="R44" s="134"/>
    </row>
    <row r="45" spans="1:18" ht="12.75">
      <c r="A45" s="227" t="s">
        <v>20</v>
      </c>
      <c r="B45" s="228"/>
      <c r="C45" s="228"/>
      <c r="D45" s="228"/>
      <c r="E45" s="229"/>
      <c r="F45" s="7">
        <v>162</v>
      </c>
      <c r="G45" s="46">
        <v>33894.2</v>
      </c>
      <c r="H45" s="47"/>
      <c r="I45" s="48">
        <f t="shared" si="2"/>
        <v>33894.2</v>
      </c>
      <c r="J45" s="46">
        <v>-49209.24999999999</v>
      </c>
      <c r="K45" s="47"/>
      <c r="L45" s="48">
        <f t="shared" si="3"/>
        <v>-49209.24999999999</v>
      </c>
      <c r="M45" s="134"/>
      <c r="N45" s="134"/>
      <c r="O45" s="134"/>
      <c r="P45" s="134"/>
      <c r="Q45" s="134"/>
      <c r="R45" s="134"/>
    </row>
    <row r="46" spans="1:18" ht="21.75" customHeight="1">
      <c r="A46" s="227" t="s">
        <v>107</v>
      </c>
      <c r="B46" s="228"/>
      <c r="C46" s="228"/>
      <c r="D46" s="228"/>
      <c r="E46" s="229"/>
      <c r="F46" s="7">
        <v>163</v>
      </c>
      <c r="G46" s="49">
        <f>G47+G48+G49</f>
        <v>0</v>
      </c>
      <c r="H46" s="50">
        <f>H47+H48+H49</f>
        <v>-49327604</v>
      </c>
      <c r="I46" s="48">
        <f>IF((G46+H46)=SUM(I47:I49),(G46+H46),FALSE)</f>
        <v>-49327604</v>
      </c>
      <c r="J46" s="49">
        <f>J47+J48+J49</f>
        <v>0</v>
      </c>
      <c r="K46" s="50">
        <f>K47+K48+K49</f>
        <v>24505606</v>
      </c>
      <c r="L46" s="48">
        <f>IF((J46+K46)=SUM(L47:L49),(J46+K46),FALSE)</f>
        <v>24505606</v>
      </c>
      <c r="M46" s="134"/>
      <c r="N46" s="134"/>
      <c r="O46" s="134"/>
      <c r="P46" s="134"/>
      <c r="Q46" s="134"/>
      <c r="R46" s="134"/>
    </row>
    <row r="47" spans="1:18" ht="12.75">
      <c r="A47" s="227" t="s">
        <v>21</v>
      </c>
      <c r="B47" s="228"/>
      <c r="C47" s="228"/>
      <c r="D47" s="228"/>
      <c r="E47" s="229"/>
      <c r="F47" s="7">
        <v>164</v>
      </c>
      <c r="G47" s="46"/>
      <c r="H47" s="47">
        <v>-49327604</v>
      </c>
      <c r="I47" s="48">
        <f t="shared" si="2"/>
        <v>-49327604</v>
      </c>
      <c r="J47" s="46"/>
      <c r="K47" s="47">
        <v>24505606</v>
      </c>
      <c r="L47" s="48">
        <f t="shared" si="3"/>
        <v>24505606</v>
      </c>
      <c r="M47" s="134"/>
      <c r="N47" s="134"/>
      <c r="O47" s="134"/>
      <c r="P47" s="134"/>
      <c r="Q47" s="134"/>
      <c r="R47" s="134"/>
    </row>
    <row r="48" spans="1:18" ht="12.75">
      <c r="A48" s="227" t="s">
        <v>22</v>
      </c>
      <c r="B48" s="228"/>
      <c r="C48" s="228"/>
      <c r="D48" s="228"/>
      <c r="E48" s="229"/>
      <c r="F48" s="7">
        <v>165</v>
      </c>
      <c r="G48" s="46"/>
      <c r="H48" s="47"/>
      <c r="I48" s="48">
        <f t="shared" si="2"/>
        <v>0</v>
      </c>
      <c r="J48" s="46"/>
      <c r="K48" s="47"/>
      <c r="L48" s="48">
        <f t="shared" si="3"/>
        <v>0</v>
      </c>
      <c r="M48" s="134"/>
      <c r="N48" s="134"/>
      <c r="O48" s="134"/>
      <c r="P48" s="134"/>
      <c r="Q48" s="134"/>
      <c r="R48" s="134"/>
    </row>
    <row r="49" spans="1:18" ht="12.75">
      <c r="A49" s="227" t="s">
        <v>23</v>
      </c>
      <c r="B49" s="228"/>
      <c r="C49" s="228"/>
      <c r="D49" s="228"/>
      <c r="E49" s="229"/>
      <c r="F49" s="7">
        <v>166</v>
      </c>
      <c r="G49" s="46"/>
      <c r="H49" s="47"/>
      <c r="I49" s="48">
        <f t="shared" si="2"/>
        <v>0</v>
      </c>
      <c r="J49" s="46"/>
      <c r="K49" s="47"/>
      <c r="L49" s="48">
        <f t="shared" si="3"/>
        <v>0</v>
      </c>
      <c r="M49" s="134"/>
      <c r="N49" s="134"/>
      <c r="O49" s="134"/>
      <c r="P49" s="134"/>
      <c r="Q49" s="134"/>
      <c r="R49" s="134"/>
    </row>
    <row r="50" spans="1:18" ht="46.5" customHeight="1">
      <c r="A50" s="230" t="s">
        <v>209</v>
      </c>
      <c r="B50" s="228"/>
      <c r="C50" s="228"/>
      <c r="D50" s="228"/>
      <c r="E50" s="229"/>
      <c r="F50" s="7">
        <v>167</v>
      </c>
      <c r="G50" s="49">
        <f>G51+G52+G53</f>
        <v>4541839.63</v>
      </c>
      <c r="H50" s="50">
        <f>H51+H52+H53</f>
        <v>0</v>
      </c>
      <c r="I50" s="48">
        <f>IF((G50+H50)=SUM(I51:I53),(G50+H50),FALSE)</f>
        <v>4541839.63</v>
      </c>
      <c r="J50" s="49">
        <f>J51+J52+J53</f>
        <v>-29111100.75</v>
      </c>
      <c r="K50" s="50">
        <f>K51+K52+K53</f>
        <v>0</v>
      </c>
      <c r="L50" s="48">
        <f>IF((J50+K50)=SUM(L51:L53),(J50+K50),FALSE)</f>
        <v>-29111100.75</v>
      </c>
      <c r="M50" s="134"/>
      <c r="N50" s="134"/>
      <c r="O50" s="134"/>
      <c r="P50" s="134"/>
      <c r="Q50" s="134"/>
      <c r="R50" s="134"/>
    </row>
    <row r="51" spans="1:18" ht="12.75">
      <c r="A51" s="227" t="s">
        <v>24</v>
      </c>
      <c r="B51" s="228"/>
      <c r="C51" s="228"/>
      <c r="D51" s="228"/>
      <c r="E51" s="229"/>
      <c r="F51" s="7">
        <v>168</v>
      </c>
      <c r="G51" s="46">
        <v>4541839.63</v>
      </c>
      <c r="H51" s="47"/>
      <c r="I51" s="48">
        <f t="shared" si="2"/>
        <v>4541839.63</v>
      </c>
      <c r="J51" s="46">
        <v>-29111100.75</v>
      </c>
      <c r="K51" s="47"/>
      <c r="L51" s="48">
        <f t="shared" si="3"/>
        <v>-29111100.75</v>
      </c>
      <c r="M51" s="134"/>
      <c r="N51" s="134"/>
      <c r="O51" s="134"/>
      <c r="P51" s="134"/>
      <c r="Q51" s="134"/>
      <c r="R51" s="134"/>
    </row>
    <row r="52" spans="1:18" ht="12.75">
      <c r="A52" s="227" t="s">
        <v>25</v>
      </c>
      <c r="B52" s="228"/>
      <c r="C52" s="228"/>
      <c r="D52" s="228"/>
      <c r="E52" s="229"/>
      <c r="F52" s="7">
        <v>169</v>
      </c>
      <c r="G52" s="46"/>
      <c r="H52" s="47"/>
      <c r="I52" s="48">
        <f t="shared" si="2"/>
        <v>0</v>
      </c>
      <c r="J52" s="46"/>
      <c r="K52" s="47"/>
      <c r="L52" s="48">
        <f t="shared" si="3"/>
        <v>0</v>
      </c>
      <c r="M52" s="134"/>
      <c r="N52" s="134"/>
      <c r="O52" s="134"/>
      <c r="P52" s="134"/>
      <c r="Q52" s="134"/>
      <c r="R52" s="134"/>
    </row>
    <row r="53" spans="1:18" ht="12.75">
      <c r="A53" s="227" t="s">
        <v>26</v>
      </c>
      <c r="B53" s="228"/>
      <c r="C53" s="228"/>
      <c r="D53" s="228"/>
      <c r="E53" s="229"/>
      <c r="F53" s="7">
        <v>170</v>
      </c>
      <c r="G53" s="46"/>
      <c r="H53" s="47"/>
      <c r="I53" s="48">
        <f t="shared" si="2"/>
        <v>0</v>
      </c>
      <c r="J53" s="46"/>
      <c r="K53" s="47"/>
      <c r="L53" s="48">
        <f t="shared" si="3"/>
        <v>0</v>
      </c>
      <c r="M53" s="134"/>
      <c r="N53" s="134"/>
      <c r="O53" s="134"/>
      <c r="P53" s="134"/>
      <c r="Q53" s="134"/>
      <c r="R53" s="134"/>
    </row>
    <row r="54" spans="1:18" ht="21" customHeight="1">
      <c r="A54" s="230" t="s">
        <v>108</v>
      </c>
      <c r="B54" s="228"/>
      <c r="C54" s="228"/>
      <c r="D54" s="228"/>
      <c r="E54" s="229"/>
      <c r="F54" s="7">
        <v>171</v>
      </c>
      <c r="G54" s="49">
        <f>G55+G56</f>
        <v>0</v>
      </c>
      <c r="H54" s="50">
        <f>H55+H56</f>
        <v>0</v>
      </c>
      <c r="I54" s="48">
        <f>IF((G54+H54)=SUM(I55:I56),(G54+H54),FALSE)</f>
        <v>0</v>
      </c>
      <c r="J54" s="49">
        <f>J55+J56</f>
        <v>0</v>
      </c>
      <c r="K54" s="50">
        <f>K55+K56</f>
        <v>0</v>
      </c>
      <c r="L54" s="48">
        <f>IF((J54+K54)=SUM(L55:L56),(J54+K54),FALSE)</f>
        <v>0</v>
      </c>
      <c r="M54" s="134"/>
      <c r="N54" s="134"/>
      <c r="O54" s="134"/>
      <c r="P54" s="134"/>
      <c r="Q54" s="134"/>
      <c r="R54" s="134"/>
    </row>
    <row r="55" spans="1:18" ht="12.75">
      <c r="A55" s="227" t="s">
        <v>27</v>
      </c>
      <c r="B55" s="228"/>
      <c r="C55" s="228"/>
      <c r="D55" s="228"/>
      <c r="E55" s="229"/>
      <c r="F55" s="7">
        <v>172</v>
      </c>
      <c r="G55" s="46"/>
      <c r="H55" s="47"/>
      <c r="I55" s="48">
        <f t="shared" si="2"/>
        <v>0</v>
      </c>
      <c r="J55" s="46"/>
      <c r="K55" s="47"/>
      <c r="L55" s="48">
        <f t="shared" si="3"/>
        <v>0</v>
      </c>
      <c r="M55" s="134"/>
      <c r="N55" s="134"/>
      <c r="O55" s="134"/>
      <c r="P55" s="134"/>
      <c r="Q55" s="134"/>
      <c r="R55" s="134"/>
    </row>
    <row r="56" spans="1:18" ht="12.75">
      <c r="A56" s="247" t="s">
        <v>28</v>
      </c>
      <c r="B56" s="234"/>
      <c r="C56" s="234"/>
      <c r="D56" s="234"/>
      <c r="E56" s="235"/>
      <c r="F56" s="8">
        <v>173</v>
      </c>
      <c r="G56" s="51"/>
      <c r="H56" s="52"/>
      <c r="I56" s="53">
        <f t="shared" si="2"/>
        <v>0</v>
      </c>
      <c r="J56" s="51"/>
      <c r="K56" s="52"/>
      <c r="L56" s="53">
        <f t="shared" si="3"/>
        <v>0</v>
      </c>
      <c r="M56" s="134"/>
      <c r="N56" s="134"/>
      <c r="O56" s="134"/>
      <c r="P56" s="134"/>
      <c r="Q56" s="134"/>
      <c r="R56" s="134"/>
    </row>
    <row r="57" spans="1:18" ht="21" customHeight="1">
      <c r="A57" s="248" t="s">
        <v>109</v>
      </c>
      <c r="B57" s="249"/>
      <c r="C57" s="249"/>
      <c r="D57" s="249"/>
      <c r="E57" s="250"/>
      <c r="F57" s="108">
        <v>174</v>
      </c>
      <c r="G57" s="109">
        <f>G58+G62</f>
        <v>-114901915.37</v>
      </c>
      <c r="H57" s="110">
        <f>H58+H62</f>
        <v>-970686821.7800001</v>
      </c>
      <c r="I57" s="111">
        <f>IF((G57+H57)=(I58+I62),(G57+H57),FALSE)</f>
        <v>-1085588737.15</v>
      </c>
      <c r="J57" s="109">
        <f>J58+J62</f>
        <v>-106847813.0899996</v>
      </c>
      <c r="K57" s="110">
        <f>K58+K62</f>
        <v>-701245622.7699993</v>
      </c>
      <c r="L57" s="111">
        <f>IF((J57+K57)=(L58+L62),(J57+K57),FALSE)</f>
        <v>-808093435.8599988</v>
      </c>
      <c r="M57" s="134"/>
      <c r="N57" s="134"/>
      <c r="O57" s="134"/>
      <c r="P57" s="134"/>
      <c r="Q57" s="134"/>
      <c r="R57" s="134"/>
    </row>
    <row r="58" spans="1:18" ht="12.75">
      <c r="A58" s="227" t="s">
        <v>110</v>
      </c>
      <c r="B58" s="228"/>
      <c r="C58" s="228"/>
      <c r="D58" s="228"/>
      <c r="E58" s="229"/>
      <c r="F58" s="7">
        <v>175</v>
      </c>
      <c r="G58" s="49">
        <f>G59+G60+G61</f>
        <v>-21042368.41</v>
      </c>
      <c r="H58" s="50">
        <f>H59+H60+H61</f>
        <v>-212783126.33</v>
      </c>
      <c r="I58" s="48">
        <f>IF((G58+H58)=SUM(I59:I61),(G58+H58),FALSE)</f>
        <v>-233825494.74</v>
      </c>
      <c r="J58" s="49">
        <f>J59+J60+J61</f>
        <v>-55522657.589999855</v>
      </c>
      <c r="K58" s="50">
        <f>K59+K60+K61</f>
        <v>-323351282.52999955</v>
      </c>
      <c r="L58" s="48">
        <f>IF((J58+K58)=SUM(L59:L61),(J58+K58),FALSE)</f>
        <v>-378873940.1199994</v>
      </c>
      <c r="M58" s="134"/>
      <c r="N58" s="134"/>
      <c r="O58" s="134"/>
      <c r="P58" s="134"/>
      <c r="Q58" s="134"/>
      <c r="R58" s="134"/>
    </row>
    <row r="59" spans="1:18" ht="12.75">
      <c r="A59" s="227" t="s">
        <v>29</v>
      </c>
      <c r="B59" s="228"/>
      <c r="C59" s="228"/>
      <c r="D59" s="228"/>
      <c r="E59" s="229"/>
      <c r="F59" s="7">
        <v>176</v>
      </c>
      <c r="G59" s="46">
        <v>-13580345.76</v>
      </c>
      <c r="H59" s="47">
        <v>-173603626.61</v>
      </c>
      <c r="I59" s="48">
        <f t="shared" si="2"/>
        <v>-187183972.37</v>
      </c>
      <c r="J59" s="46">
        <v>-34630848.26999987</v>
      </c>
      <c r="K59" s="47">
        <v>-212973273.47999966</v>
      </c>
      <c r="L59" s="48">
        <f t="shared" si="3"/>
        <v>-247604121.74999952</v>
      </c>
      <c r="M59" s="134"/>
      <c r="N59" s="134"/>
      <c r="O59" s="134"/>
      <c r="P59" s="134"/>
      <c r="Q59" s="134"/>
      <c r="R59" s="134"/>
    </row>
    <row r="60" spans="1:18" ht="12.75">
      <c r="A60" s="227" t="s">
        <v>30</v>
      </c>
      <c r="B60" s="228"/>
      <c r="C60" s="228"/>
      <c r="D60" s="228"/>
      <c r="E60" s="229"/>
      <c r="F60" s="7">
        <v>177</v>
      </c>
      <c r="G60" s="46">
        <v>-7462022.65</v>
      </c>
      <c r="H60" s="47">
        <v>-39179499.72</v>
      </c>
      <c r="I60" s="48">
        <f t="shared" si="2"/>
        <v>-46641522.37</v>
      </c>
      <c r="J60" s="46">
        <v>-20891809.31999998</v>
      </c>
      <c r="K60" s="47">
        <v>-110378009.04999991</v>
      </c>
      <c r="L60" s="48">
        <f t="shared" si="3"/>
        <v>-131269818.36999989</v>
      </c>
      <c r="M60" s="134"/>
      <c r="N60" s="134"/>
      <c r="O60" s="134"/>
      <c r="P60" s="134"/>
      <c r="Q60" s="134"/>
      <c r="R60" s="134"/>
    </row>
    <row r="61" spans="1:18" ht="12.75">
      <c r="A61" s="227" t="s">
        <v>31</v>
      </c>
      <c r="B61" s="228"/>
      <c r="C61" s="228"/>
      <c r="D61" s="228"/>
      <c r="E61" s="229"/>
      <c r="F61" s="7">
        <v>178</v>
      </c>
      <c r="G61" s="46"/>
      <c r="H61" s="47"/>
      <c r="I61" s="48">
        <f t="shared" si="2"/>
        <v>0</v>
      </c>
      <c r="J61" s="46"/>
      <c r="K61" s="47"/>
      <c r="L61" s="48">
        <f t="shared" si="3"/>
        <v>0</v>
      </c>
      <c r="M61" s="134"/>
      <c r="N61" s="134"/>
      <c r="O61" s="134"/>
      <c r="P61" s="134"/>
      <c r="Q61" s="134"/>
      <c r="R61" s="134"/>
    </row>
    <row r="62" spans="1:18" ht="24" customHeight="1">
      <c r="A62" s="227" t="s">
        <v>111</v>
      </c>
      <c r="B62" s="228"/>
      <c r="C62" s="228"/>
      <c r="D62" s="228"/>
      <c r="E62" s="229"/>
      <c r="F62" s="7">
        <v>179</v>
      </c>
      <c r="G62" s="49">
        <f>G63+G64+G65</f>
        <v>-93859546.96000001</v>
      </c>
      <c r="H62" s="50">
        <f>H63+H64+H65</f>
        <v>-757903695.45</v>
      </c>
      <c r="I62" s="48">
        <f>IF((G62+H62)=SUM(I63:I65),(G62+H62),FALSE)</f>
        <v>-851763242.4100001</v>
      </c>
      <c r="J62" s="49">
        <f>J63+J64+J65</f>
        <v>-51325155.49999975</v>
      </c>
      <c r="K62" s="50">
        <f>K63+K64+K65</f>
        <v>-377894340.23999965</v>
      </c>
      <c r="L62" s="48">
        <f>IF((J62+K62)=SUM(L63:L65),(J62+K62),FALSE)</f>
        <v>-429219495.7399994</v>
      </c>
      <c r="M62" s="134"/>
      <c r="N62" s="134"/>
      <c r="O62" s="134"/>
      <c r="P62" s="134"/>
      <c r="Q62" s="134"/>
      <c r="R62" s="134"/>
    </row>
    <row r="63" spans="1:18" ht="12.75">
      <c r="A63" s="227" t="s">
        <v>32</v>
      </c>
      <c r="B63" s="228"/>
      <c r="C63" s="228"/>
      <c r="D63" s="228"/>
      <c r="E63" s="229"/>
      <c r="F63" s="7">
        <v>180</v>
      </c>
      <c r="G63" s="46">
        <v>-1705830.33</v>
      </c>
      <c r="H63" s="47">
        <v>-40378712.54</v>
      </c>
      <c r="I63" s="48">
        <f t="shared" si="2"/>
        <v>-42084542.87</v>
      </c>
      <c r="J63" s="46">
        <v>-1411052.8800000001</v>
      </c>
      <c r="K63" s="47">
        <v>-36273510.74999993</v>
      </c>
      <c r="L63" s="48">
        <f t="shared" si="3"/>
        <v>-37684563.629999936</v>
      </c>
      <c r="M63" s="134"/>
      <c r="N63" s="134"/>
      <c r="O63" s="134"/>
      <c r="P63" s="134"/>
      <c r="Q63" s="134"/>
      <c r="R63" s="134"/>
    </row>
    <row r="64" spans="1:18" ht="12.75">
      <c r="A64" s="227" t="s">
        <v>47</v>
      </c>
      <c r="B64" s="228"/>
      <c r="C64" s="228"/>
      <c r="D64" s="228"/>
      <c r="E64" s="229"/>
      <c r="F64" s="7">
        <v>181</v>
      </c>
      <c r="G64" s="46">
        <v>-44280904.1</v>
      </c>
      <c r="H64" s="47">
        <v>-333743727.59</v>
      </c>
      <c r="I64" s="48">
        <f t="shared" si="2"/>
        <v>-378024631.69</v>
      </c>
      <c r="J64" s="46">
        <v>-27993356.709999885</v>
      </c>
      <c r="K64" s="47">
        <v>-199091491.9399998</v>
      </c>
      <c r="L64" s="48">
        <f t="shared" si="3"/>
        <v>-227084848.64999968</v>
      </c>
      <c r="M64" s="134"/>
      <c r="N64" s="134"/>
      <c r="O64" s="134"/>
      <c r="P64" s="134"/>
      <c r="Q64" s="134"/>
      <c r="R64" s="134"/>
    </row>
    <row r="65" spans="1:18" ht="12.75">
      <c r="A65" s="227" t="s">
        <v>48</v>
      </c>
      <c r="B65" s="228"/>
      <c r="C65" s="228"/>
      <c r="D65" s="228"/>
      <c r="E65" s="229"/>
      <c r="F65" s="7">
        <v>182</v>
      </c>
      <c r="G65" s="46">
        <v>-47872812.53</v>
      </c>
      <c r="H65" s="47">
        <v>-383781255.32</v>
      </c>
      <c r="I65" s="48">
        <f t="shared" si="2"/>
        <v>-431654067.85</v>
      </c>
      <c r="J65" s="46">
        <v>-21920745.909999862</v>
      </c>
      <c r="K65" s="47">
        <v>-142529337.54999992</v>
      </c>
      <c r="L65" s="48">
        <f t="shared" si="3"/>
        <v>-164450083.4599998</v>
      </c>
      <c r="M65" s="134"/>
      <c r="N65" s="134"/>
      <c r="O65" s="134"/>
      <c r="P65" s="134"/>
      <c r="Q65" s="134"/>
      <c r="R65" s="134"/>
    </row>
    <row r="66" spans="1:18" ht="15.75" customHeight="1">
      <c r="A66" s="230" t="s">
        <v>112</v>
      </c>
      <c r="B66" s="228"/>
      <c r="C66" s="228"/>
      <c r="D66" s="228"/>
      <c r="E66" s="229"/>
      <c r="F66" s="7">
        <v>183</v>
      </c>
      <c r="G66" s="49">
        <f>SUM(G67:G73)</f>
        <v>-2425166.34</v>
      </c>
      <c r="H66" s="50">
        <f>SUM(H67:H73)</f>
        <v>-308576358.07</v>
      </c>
      <c r="I66" s="48">
        <f>IF((G66+H66)=SUM(I67:I73),(G66+H66),FALSE)</f>
        <v>-311001524.40999997</v>
      </c>
      <c r="J66" s="49">
        <f>SUM(J67:J73)</f>
        <v>-23452934.279999964</v>
      </c>
      <c r="K66" s="50">
        <f>SUM(K67:K73)</f>
        <v>-122542381.94999975</v>
      </c>
      <c r="L66" s="48">
        <f>IF((J66+K66)=SUM(L67:L73),(J66+K66),FALSE)</f>
        <v>-145995316.22999972</v>
      </c>
      <c r="M66" s="134"/>
      <c r="N66" s="134"/>
      <c r="O66" s="134"/>
      <c r="P66" s="134"/>
      <c r="Q66" s="134"/>
      <c r="R66" s="134"/>
    </row>
    <row r="67" spans="1:18" ht="24.75" customHeight="1">
      <c r="A67" s="227" t="s">
        <v>220</v>
      </c>
      <c r="B67" s="228"/>
      <c r="C67" s="228"/>
      <c r="D67" s="228"/>
      <c r="E67" s="229"/>
      <c r="F67" s="7">
        <v>184</v>
      </c>
      <c r="G67" s="46"/>
      <c r="H67" s="47"/>
      <c r="I67" s="48">
        <f t="shared" si="2"/>
        <v>0</v>
      </c>
      <c r="J67" s="46"/>
      <c r="K67" s="47"/>
      <c r="L67" s="48">
        <f t="shared" si="3"/>
        <v>0</v>
      </c>
      <c r="M67" s="134"/>
      <c r="N67" s="134"/>
      <c r="O67" s="134"/>
      <c r="P67" s="134"/>
      <c r="Q67" s="134"/>
      <c r="R67" s="134"/>
    </row>
    <row r="68" spans="1:18" ht="12.75">
      <c r="A68" s="227" t="s">
        <v>49</v>
      </c>
      <c r="B68" s="228"/>
      <c r="C68" s="228"/>
      <c r="D68" s="228"/>
      <c r="E68" s="229"/>
      <c r="F68" s="7">
        <v>185</v>
      </c>
      <c r="G68" s="46"/>
      <c r="H68" s="47">
        <v>-575698.63</v>
      </c>
      <c r="I68" s="48">
        <f t="shared" si="2"/>
        <v>-575698.63</v>
      </c>
      <c r="J68" s="46"/>
      <c r="K68" s="47"/>
      <c r="L68" s="48">
        <f t="shared" si="3"/>
        <v>0</v>
      </c>
      <c r="M68" s="134"/>
      <c r="N68" s="134"/>
      <c r="O68" s="134"/>
      <c r="P68" s="134"/>
      <c r="Q68" s="134"/>
      <c r="R68" s="134"/>
    </row>
    <row r="69" spans="1:18" ht="12.75">
      <c r="A69" s="227" t="s">
        <v>205</v>
      </c>
      <c r="B69" s="228"/>
      <c r="C69" s="228"/>
      <c r="D69" s="228"/>
      <c r="E69" s="229"/>
      <c r="F69" s="7">
        <v>186</v>
      </c>
      <c r="G69" s="46">
        <v>-1180565.99</v>
      </c>
      <c r="H69" s="47">
        <v>-96766570.71</v>
      </c>
      <c r="I69" s="48">
        <f t="shared" si="2"/>
        <v>-97947136.69999999</v>
      </c>
      <c r="J69" s="46">
        <v>-16511901.579999974</v>
      </c>
      <c r="K69" s="47">
        <v>-69077629.49999984</v>
      </c>
      <c r="L69" s="48">
        <f t="shared" si="3"/>
        <v>-85589531.0799998</v>
      </c>
      <c r="M69" s="134"/>
      <c r="N69" s="134"/>
      <c r="O69" s="134"/>
      <c r="P69" s="134"/>
      <c r="Q69" s="134"/>
      <c r="R69" s="134"/>
    </row>
    <row r="70" spans="1:18" ht="23.25" customHeight="1">
      <c r="A70" s="227" t="s">
        <v>248</v>
      </c>
      <c r="B70" s="228"/>
      <c r="C70" s="228"/>
      <c r="D70" s="228"/>
      <c r="E70" s="229"/>
      <c r="F70" s="7">
        <v>187</v>
      </c>
      <c r="G70" s="46">
        <v>-146696.99</v>
      </c>
      <c r="H70" s="47">
        <v>-228488.56</v>
      </c>
      <c r="I70" s="48">
        <f t="shared" si="2"/>
        <v>-375185.55</v>
      </c>
      <c r="J70" s="46">
        <v>-90065.44999999998</v>
      </c>
      <c r="K70" s="47">
        <v>-1852556.5199999982</v>
      </c>
      <c r="L70" s="48">
        <f t="shared" si="3"/>
        <v>-1942621.969999998</v>
      </c>
      <c r="M70" s="134"/>
      <c r="N70" s="134"/>
      <c r="O70" s="134"/>
      <c r="P70" s="134"/>
      <c r="Q70" s="134"/>
      <c r="R70" s="134"/>
    </row>
    <row r="71" spans="1:18" ht="19.5" customHeight="1">
      <c r="A71" s="227" t="s">
        <v>249</v>
      </c>
      <c r="B71" s="228"/>
      <c r="C71" s="228"/>
      <c r="D71" s="228"/>
      <c r="E71" s="229"/>
      <c r="F71" s="7">
        <v>188</v>
      </c>
      <c r="G71" s="46">
        <v>-566159.02</v>
      </c>
      <c r="H71" s="47">
        <v>-2604671.98</v>
      </c>
      <c r="I71" s="48">
        <f t="shared" si="2"/>
        <v>-3170831</v>
      </c>
      <c r="J71" s="46">
        <v>0</v>
      </c>
      <c r="K71" s="47">
        <v>-2093198.25</v>
      </c>
      <c r="L71" s="48">
        <f t="shared" si="3"/>
        <v>-2093198.25</v>
      </c>
      <c r="M71" s="134"/>
      <c r="N71" s="134"/>
      <c r="O71" s="134"/>
      <c r="P71" s="134"/>
      <c r="Q71" s="134"/>
      <c r="R71" s="134"/>
    </row>
    <row r="72" spans="1:18" ht="12.75">
      <c r="A72" s="227" t="s">
        <v>251</v>
      </c>
      <c r="B72" s="228"/>
      <c r="C72" s="228"/>
      <c r="D72" s="228"/>
      <c r="E72" s="229"/>
      <c r="F72" s="7">
        <v>189</v>
      </c>
      <c r="G72" s="46"/>
      <c r="H72" s="47"/>
      <c r="I72" s="48">
        <f t="shared" si="2"/>
        <v>0</v>
      </c>
      <c r="J72" s="46">
        <v>-6219460.689999991</v>
      </c>
      <c r="K72" s="47"/>
      <c r="L72" s="48">
        <f t="shared" si="3"/>
        <v>-6219460.689999991</v>
      </c>
      <c r="M72" s="134"/>
      <c r="N72" s="134"/>
      <c r="O72" s="134"/>
      <c r="P72" s="134"/>
      <c r="Q72" s="134"/>
      <c r="R72" s="134"/>
    </row>
    <row r="73" spans="1:18" ht="12.75">
      <c r="A73" s="227" t="s">
        <v>250</v>
      </c>
      <c r="B73" s="228"/>
      <c r="C73" s="228"/>
      <c r="D73" s="228"/>
      <c r="E73" s="229"/>
      <c r="F73" s="7">
        <v>190</v>
      </c>
      <c r="G73" s="46">
        <v>-531744.34</v>
      </c>
      <c r="H73" s="47">
        <v>-208400928.19</v>
      </c>
      <c r="I73" s="48">
        <f t="shared" si="2"/>
        <v>-208932672.53</v>
      </c>
      <c r="J73" s="46">
        <v>-631506.5599999987</v>
      </c>
      <c r="K73" s="47">
        <v>-49518997.679999925</v>
      </c>
      <c r="L73" s="48">
        <f t="shared" si="3"/>
        <v>-50150504.23999992</v>
      </c>
      <c r="M73" s="134"/>
      <c r="N73" s="134"/>
      <c r="O73" s="134"/>
      <c r="P73" s="134"/>
      <c r="Q73" s="134"/>
      <c r="R73" s="134"/>
    </row>
    <row r="74" spans="1:18" ht="24.75" customHeight="1">
      <c r="A74" s="230" t="s">
        <v>113</v>
      </c>
      <c r="B74" s="228"/>
      <c r="C74" s="228"/>
      <c r="D74" s="228"/>
      <c r="E74" s="229"/>
      <c r="F74" s="7">
        <v>191</v>
      </c>
      <c r="G74" s="49">
        <f>G75+G76</f>
        <v>-247031.29</v>
      </c>
      <c r="H74" s="50">
        <f>H75+H76</f>
        <v>-58417736.89</v>
      </c>
      <c r="I74" s="48">
        <f>IF((G74+H74)=SUM(I75:I76),(G74+H74),FALSE)</f>
        <v>-58664768.18</v>
      </c>
      <c r="J74" s="49">
        <f>J75+J76</f>
        <v>-339053.0399999997</v>
      </c>
      <c r="K74" s="50">
        <f>K75+K76</f>
        <v>-27822632.499999996</v>
      </c>
      <c r="L74" s="48">
        <f>IF((J74+K74)=SUM(L75:L76),(J74+K74),FALSE)</f>
        <v>-28161685.539999995</v>
      </c>
      <c r="M74" s="134"/>
      <c r="N74" s="134"/>
      <c r="O74" s="134"/>
      <c r="P74" s="134"/>
      <c r="Q74" s="134"/>
      <c r="R74" s="134"/>
    </row>
    <row r="75" spans="1:18" ht="12.75">
      <c r="A75" s="227" t="s">
        <v>50</v>
      </c>
      <c r="B75" s="228"/>
      <c r="C75" s="228"/>
      <c r="D75" s="228"/>
      <c r="E75" s="229"/>
      <c r="F75" s="7">
        <v>192</v>
      </c>
      <c r="G75" s="46"/>
      <c r="H75" s="47"/>
      <c r="I75" s="48">
        <f t="shared" si="2"/>
        <v>0</v>
      </c>
      <c r="J75" s="46"/>
      <c r="K75" s="47"/>
      <c r="L75" s="48">
        <f t="shared" si="3"/>
        <v>0</v>
      </c>
      <c r="M75" s="134"/>
      <c r="N75" s="134"/>
      <c r="O75" s="134"/>
      <c r="P75" s="134"/>
      <c r="Q75" s="134"/>
      <c r="R75" s="134"/>
    </row>
    <row r="76" spans="1:18" ht="12.75">
      <c r="A76" s="227" t="s">
        <v>51</v>
      </c>
      <c r="B76" s="228"/>
      <c r="C76" s="228"/>
      <c r="D76" s="228"/>
      <c r="E76" s="229"/>
      <c r="F76" s="7">
        <v>193</v>
      </c>
      <c r="G76" s="46">
        <v>-247031.29</v>
      </c>
      <c r="H76" s="47">
        <v>-58417736.89</v>
      </c>
      <c r="I76" s="48">
        <f t="shared" si="2"/>
        <v>-58664768.18</v>
      </c>
      <c r="J76" s="46">
        <v>-339053.0399999997</v>
      </c>
      <c r="K76" s="47">
        <v>-27822632.499999996</v>
      </c>
      <c r="L76" s="48">
        <f t="shared" si="3"/>
        <v>-28161685.539999995</v>
      </c>
      <c r="M76" s="134"/>
      <c r="N76" s="134"/>
      <c r="O76" s="134"/>
      <c r="P76" s="134"/>
      <c r="Q76" s="134"/>
      <c r="R76" s="134"/>
    </row>
    <row r="77" spans="1:18" ht="12.75">
      <c r="A77" s="230" t="s">
        <v>59</v>
      </c>
      <c r="B77" s="228"/>
      <c r="C77" s="228"/>
      <c r="D77" s="228"/>
      <c r="E77" s="229"/>
      <c r="F77" s="7">
        <v>194</v>
      </c>
      <c r="G77" s="46">
        <v>-468884.77</v>
      </c>
      <c r="H77" s="47">
        <v>-111425941.77</v>
      </c>
      <c r="I77" s="48">
        <f t="shared" si="2"/>
        <v>-111894826.53999999</v>
      </c>
      <c r="J77" s="46">
        <v>0</v>
      </c>
      <c r="K77" s="47">
        <v>-12273575.499999993</v>
      </c>
      <c r="L77" s="48">
        <f t="shared" si="3"/>
        <v>-12273575.499999993</v>
      </c>
      <c r="M77" s="134"/>
      <c r="N77" s="134"/>
      <c r="O77" s="134"/>
      <c r="P77" s="134"/>
      <c r="Q77" s="134"/>
      <c r="R77" s="134"/>
    </row>
    <row r="78" spans="1:18" ht="48" customHeight="1">
      <c r="A78" s="230" t="s">
        <v>357</v>
      </c>
      <c r="B78" s="228"/>
      <c r="C78" s="228"/>
      <c r="D78" s="228"/>
      <c r="E78" s="229"/>
      <c r="F78" s="7">
        <v>195</v>
      </c>
      <c r="G78" s="49">
        <f>G7+G16+G30+G31+G32+G33+G42+G50+G54+G57+G66+G74+G77</f>
        <v>-5497696.159999946</v>
      </c>
      <c r="H78" s="50">
        <f>H7+H16+H30+H31+H32+H33+H42+H50+H54+H57+H66+H74+H77</f>
        <v>-507923956.02999943</v>
      </c>
      <c r="I78" s="48">
        <f>IF((G78+H78),(G78+H78),FALSE)</f>
        <v>-513421652.1899994</v>
      </c>
      <c r="J78" s="49">
        <f>J7+J16+J30+J31+J32+J33+J42+J50+J54+J57+J66+J74+J77</f>
        <v>3956235.979999199</v>
      </c>
      <c r="K78" s="50">
        <f>K7+K16+K30+K31+K32+K33+K42+K50+K54+K57+K66+K74+K77</f>
        <v>63097524.90999753</v>
      </c>
      <c r="L78" s="48">
        <f>J78+K78</f>
        <v>67053760.88999673</v>
      </c>
      <c r="M78" s="134"/>
      <c r="N78" s="134"/>
      <c r="O78" s="134"/>
      <c r="P78" s="134"/>
      <c r="Q78" s="134"/>
      <c r="R78" s="134"/>
    </row>
    <row r="79" spans="1:18" ht="12.75">
      <c r="A79" s="230" t="s">
        <v>114</v>
      </c>
      <c r="B79" s="228"/>
      <c r="C79" s="228"/>
      <c r="D79" s="228"/>
      <c r="E79" s="229"/>
      <c r="F79" s="7">
        <v>196</v>
      </c>
      <c r="G79" s="49">
        <f>G80+G81</f>
        <v>1041653.42</v>
      </c>
      <c r="H79" s="50">
        <f>H80+H81</f>
        <v>99534908.79</v>
      </c>
      <c r="I79" s="48">
        <f>IF((G79+H79)=SUM(I80:I81),(G79+H79),FALSE)</f>
        <v>100576562.21000001</v>
      </c>
      <c r="J79" s="49">
        <f>J80+J81</f>
        <v>-791247.1959998398</v>
      </c>
      <c r="K79" s="50">
        <f>K80+K81</f>
        <v>-20485346.469999507</v>
      </c>
      <c r="L79" s="48">
        <f>IF((J79+K79)=SUM(L80:L81),(J79+K79),FALSE)</f>
        <v>-21276593.665999345</v>
      </c>
      <c r="M79" s="134"/>
      <c r="N79" s="134"/>
      <c r="O79" s="134"/>
      <c r="P79" s="134"/>
      <c r="Q79" s="134"/>
      <c r="R79" s="134"/>
    </row>
    <row r="80" spans="1:18" ht="12.75">
      <c r="A80" s="227" t="s">
        <v>52</v>
      </c>
      <c r="B80" s="228"/>
      <c r="C80" s="228"/>
      <c r="D80" s="228"/>
      <c r="E80" s="229"/>
      <c r="F80" s="7">
        <v>197</v>
      </c>
      <c r="G80" s="46"/>
      <c r="H80" s="47"/>
      <c r="I80" s="48">
        <f t="shared" si="2"/>
        <v>0</v>
      </c>
      <c r="J80" s="46"/>
      <c r="K80" s="47"/>
      <c r="L80" s="48">
        <f t="shared" si="3"/>
        <v>0</v>
      </c>
      <c r="M80" s="134"/>
      <c r="N80" s="134"/>
      <c r="O80" s="134"/>
      <c r="P80" s="134"/>
      <c r="Q80" s="134"/>
      <c r="R80" s="134"/>
    </row>
    <row r="81" spans="1:18" ht="12.75">
      <c r="A81" s="227" t="s">
        <v>53</v>
      </c>
      <c r="B81" s="228"/>
      <c r="C81" s="228"/>
      <c r="D81" s="228"/>
      <c r="E81" s="229"/>
      <c r="F81" s="7">
        <v>198</v>
      </c>
      <c r="G81" s="46">
        <v>1041653.42</v>
      </c>
      <c r="H81" s="47">
        <v>99534908.79</v>
      </c>
      <c r="I81" s="48">
        <f aca="true" t="shared" si="4" ref="I81:I99">+G81+H81</f>
        <v>100576562.21000001</v>
      </c>
      <c r="J81" s="46">
        <v>-791247.1959998398</v>
      </c>
      <c r="K81" s="47">
        <v>-20485346.469999507</v>
      </c>
      <c r="L81" s="48">
        <f aca="true" t="shared" si="5" ref="L81:L99">+J81+K81</f>
        <v>-21276593.665999345</v>
      </c>
      <c r="M81" s="134"/>
      <c r="N81" s="134"/>
      <c r="O81" s="134"/>
      <c r="P81" s="134"/>
      <c r="Q81" s="134"/>
      <c r="R81" s="134"/>
    </row>
    <row r="82" spans="1:18" ht="21" customHeight="1">
      <c r="A82" s="230" t="s">
        <v>207</v>
      </c>
      <c r="B82" s="228"/>
      <c r="C82" s="228"/>
      <c r="D82" s="228"/>
      <c r="E82" s="229"/>
      <c r="F82" s="7">
        <v>199</v>
      </c>
      <c r="G82" s="49">
        <f>+G78+G79</f>
        <v>-4456042.739999946</v>
      </c>
      <c r="H82" s="50">
        <f>+H78+H79</f>
        <v>-408389047.2399994</v>
      </c>
      <c r="I82" s="48">
        <f>IF((G82+H82)=(I78+I79),(G82+H82),FALSE)</f>
        <v>-412845089.97999936</v>
      </c>
      <c r="J82" s="49">
        <f>+J78+J79</f>
        <v>3164988.7839993592</v>
      </c>
      <c r="K82" s="50">
        <f>+K78+K79</f>
        <v>42612178.43999802</v>
      </c>
      <c r="L82" s="48">
        <f>IF((J82+K82)=(L78+L79),(J82+K82),FALSE)</f>
        <v>45777167.223997384</v>
      </c>
      <c r="M82" s="134"/>
      <c r="N82" s="134"/>
      <c r="O82" s="134"/>
      <c r="P82" s="134"/>
      <c r="Q82" s="134"/>
      <c r="R82" s="134"/>
    </row>
    <row r="83" spans="1:18" ht="12.75">
      <c r="A83" s="230" t="s">
        <v>252</v>
      </c>
      <c r="B83" s="231"/>
      <c r="C83" s="231"/>
      <c r="D83" s="231"/>
      <c r="E83" s="239"/>
      <c r="F83" s="7">
        <v>200</v>
      </c>
      <c r="G83" s="46"/>
      <c r="H83" s="47"/>
      <c r="I83" s="48">
        <f t="shared" si="4"/>
        <v>0</v>
      </c>
      <c r="J83" s="46"/>
      <c r="K83" s="47"/>
      <c r="L83" s="48">
        <f t="shared" si="5"/>
        <v>0</v>
      </c>
      <c r="M83" s="134"/>
      <c r="N83" s="134"/>
      <c r="O83" s="134"/>
      <c r="P83" s="134"/>
      <c r="Q83" s="134"/>
      <c r="R83" s="134"/>
    </row>
    <row r="84" spans="1:18" ht="12.75">
      <c r="A84" s="230" t="s">
        <v>253</v>
      </c>
      <c r="B84" s="231"/>
      <c r="C84" s="231"/>
      <c r="D84" s="231"/>
      <c r="E84" s="239"/>
      <c r="F84" s="7">
        <v>201</v>
      </c>
      <c r="G84" s="46"/>
      <c r="H84" s="47"/>
      <c r="I84" s="48">
        <f t="shared" si="4"/>
        <v>0</v>
      </c>
      <c r="J84" s="46"/>
      <c r="K84" s="47"/>
      <c r="L84" s="48">
        <f t="shared" si="5"/>
        <v>0</v>
      </c>
      <c r="M84" s="134"/>
      <c r="N84" s="134"/>
      <c r="O84" s="134"/>
      <c r="P84" s="134"/>
      <c r="Q84" s="134"/>
      <c r="R84" s="134"/>
    </row>
    <row r="85" spans="1:18" ht="12.75">
      <c r="A85" s="230" t="s">
        <v>258</v>
      </c>
      <c r="B85" s="231"/>
      <c r="C85" s="231"/>
      <c r="D85" s="231"/>
      <c r="E85" s="231"/>
      <c r="F85" s="7">
        <v>202</v>
      </c>
      <c r="G85" s="46">
        <f>+G7+G16+G30+G31+G32+G81</f>
        <v>488729137.24000007</v>
      </c>
      <c r="H85" s="46">
        <f>+H7+H16+H30+H31+H32+H81</f>
        <v>2070704033.9700005</v>
      </c>
      <c r="I85" s="54">
        <f>IF((G85+H85)=(I7+I16+I30+I31+I32+I81),(G85+H85),FALSE)</f>
        <v>2559433171.2100005</v>
      </c>
      <c r="J85" s="46">
        <f>+J7+J16+J30+J31+J32+J81</f>
        <v>626627067.8239988</v>
      </c>
      <c r="K85" s="47">
        <f>+K7+K16+K30+K31+K32+K81</f>
        <v>1837481870.8499968</v>
      </c>
      <c r="L85" s="54">
        <f>IF((J85+K85)=(L7+L16+L30+L31+L32+L81),(J85+K85),FALSE)</f>
        <v>2464108938.6739955</v>
      </c>
      <c r="M85" s="134"/>
      <c r="N85" s="134"/>
      <c r="O85" s="134"/>
      <c r="P85" s="134"/>
      <c r="Q85" s="134"/>
      <c r="R85" s="134"/>
    </row>
    <row r="86" spans="1:18" ht="12.75">
      <c r="A86" s="230" t="s">
        <v>259</v>
      </c>
      <c r="B86" s="231"/>
      <c r="C86" s="231"/>
      <c r="D86" s="231"/>
      <c r="E86" s="231"/>
      <c r="F86" s="7">
        <v>203</v>
      </c>
      <c r="G86" s="46">
        <f>+G33+G42+G50+G54+G57+G66+G74+G77+G80</f>
        <v>-493185179.97999996</v>
      </c>
      <c r="H86" s="46">
        <f>+H33+H42+H50+H54+H57+H66+H74+H77+H80</f>
        <v>-2479093081.21</v>
      </c>
      <c r="I86" s="54">
        <f>IF((G86+H86)=(I33+I42+I50+I54+I57+I66+I74+I77+I80),(G86+H86),FALSE)</f>
        <v>-2972278261.19</v>
      </c>
      <c r="J86" s="46">
        <f>+J33+J42+J50+J54+J57+J66+J74+J77+J80</f>
        <v>-623462079.0399994</v>
      </c>
      <c r="K86" s="47">
        <f>+K33+K42+K50+K54+K57+K66+K74+K77+K80</f>
        <v>-1794869692.409999</v>
      </c>
      <c r="L86" s="54">
        <f>IF((J86+K86)=(L33+L42+L50+L54+L57+L66+L74+L77+L80),(J86+K86),FALSE)</f>
        <v>-2418331771.4499984</v>
      </c>
      <c r="M86" s="134"/>
      <c r="N86" s="134"/>
      <c r="O86" s="134"/>
      <c r="P86" s="134"/>
      <c r="Q86" s="134"/>
      <c r="R86" s="134"/>
    </row>
    <row r="87" spans="1:18" ht="12.75">
      <c r="A87" s="230" t="s">
        <v>398</v>
      </c>
      <c r="B87" s="228"/>
      <c r="C87" s="228"/>
      <c r="D87" s="228"/>
      <c r="E87" s="228"/>
      <c r="F87" s="7">
        <v>204</v>
      </c>
      <c r="G87" s="49">
        <f>G88+G89+G90+G91+G92+G93+G94+G95</f>
        <v>8400300.11</v>
      </c>
      <c r="H87" s="50">
        <f>H88+H89+H90+H91+H92+H93+H94+H95</f>
        <v>28802332.249999993</v>
      </c>
      <c r="I87" s="48">
        <f>IF((G87+H87)=SUM(I88:I95),(G87+H87),FALSE)</f>
        <v>37202632.35999999</v>
      </c>
      <c r="J87" s="49">
        <f>J88+J89+J90+J91+J92+J93+J94+J95</f>
        <v>-6101781.35999999</v>
      </c>
      <c r="K87" s="50">
        <f>K88+K89+K90+K91+K92+K93+K94+K95</f>
        <v>-22347040.909999996</v>
      </c>
      <c r="L87" s="48">
        <f>IF((J87+K87)=SUM(L88:L95),(J87+K87),FALSE)</f>
        <v>-28448822.26999999</v>
      </c>
      <c r="M87" s="134"/>
      <c r="N87" s="134"/>
      <c r="O87" s="134"/>
      <c r="P87" s="134"/>
      <c r="Q87" s="134"/>
      <c r="R87" s="134"/>
    </row>
    <row r="88" spans="1:18" ht="19.5" customHeight="1">
      <c r="A88" s="227" t="s">
        <v>260</v>
      </c>
      <c r="B88" s="228"/>
      <c r="C88" s="228"/>
      <c r="D88" s="228"/>
      <c r="E88" s="228"/>
      <c r="F88" s="7">
        <v>205</v>
      </c>
      <c r="G88" s="46"/>
      <c r="H88" s="47"/>
      <c r="I88" s="48">
        <f t="shared" si="4"/>
        <v>0</v>
      </c>
      <c r="J88" s="46"/>
      <c r="K88" s="47"/>
      <c r="L88" s="48">
        <f t="shared" si="5"/>
        <v>0</v>
      </c>
      <c r="M88" s="134"/>
      <c r="N88" s="134"/>
      <c r="O88" s="134"/>
      <c r="P88" s="134"/>
      <c r="Q88" s="134"/>
      <c r="R88" s="134"/>
    </row>
    <row r="89" spans="1:18" ht="23.25" customHeight="1">
      <c r="A89" s="227" t="s">
        <v>261</v>
      </c>
      <c r="B89" s="228"/>
      <c r="C89" s="228"/>
      <c r="D89" s="228"/>
      <c r="E89" s="228"/>
      <c r="F89" s="7">
        <v>206</v>
      </c>
      <c r="G89" s="46">
        <v>8400300.11</v>
      </c>
      <c r="H89" s="47">
        <v>90076264.82</v>
      </c>
      <c r="I89" s="48">
        <f t="shared" si="4"/>
        <v>98476564.92999999</v>
      </c>
      <c r="J89" s="46">
        <v>-6101781.35999999</v>
      </c>
      <c r="K89" s="47">
        <v>-22467658.489999995</v>
      </c>
      <c r="L89" s="48">
        <f>+J89+K89</f>
        <v>-28569439.849999987</v>
      </c>
      <c r="M89" s="134"/>
      <c r="N89" s="134"/>
      <c r="O89" s="134"/>
      <c r="P89" s="134"/>
      <c r="Q89" s="134"/>
      <c r="R89" s="134"/>
    </row>
    <row r="90" spans="1:18" ht="21.75" customHeight="1">
      <c r="A90" s="227" t="s">
        <v>262</v>
      </c>
      <c r="B90" s="228"/>
      <c r="C90" s="228"/>
      <c r="D90" s="228"/>
      <c r="E90" s="228"/>
      <c r="F90" s="7">
        <v>207</v>
      </c>
      <c r="G90" s="46"/>
      <c r="H90" s="47">
        <v>-61273932.57</v>
      </c>
      <c r="I90" s="48">
        <f t="shared" si="4"/>
        <v>-61273932.57</v>
      </c>
      <c r="J90" s="46"/>
      <c r="K90" s="47">
        <v>120617.58</v>
      </c>
      <c r="L90" s="48">
        <f t="shared" si="5"/>
        <v>120617.58</v>
      </c>
      <c r="M90" s="134"/>
      <c r="N90" s="134"/>
      <c r="O90" s="134"/>
      <c r="P90" s="134"/>
      <c r="Q90" s="134"/>
      <c r="R90" s="134"/>
    </row>
    <row r="91" spans="1:18" ht="21" customHeight="1">
      <c r="A91" s="227" t="s">
        <v>263</v>
      </c>
      <c r="B91" s="228"/>
      <c r="C91" s="228"/>
      <c r="D91" s="228"/>
      <c r="E91" s="228"/>
      <c r="F91" s="7">
        <v>208</v>
      </c>
      <c r="G91" s="46"/>
      <c r="H91" s="47"/>
      <c r="I91" s="48">
        <f t="shared" si="4"/>
        <v>0</v>
      </c>
      <c r="J91" s="46"/>
      <c r="K91" s="47"/>
      <c r="L91" s="48">
        <f t="shared" si="5"/>
        <v>0</v>
      </c>
      <c r="M91" s="134"/>
      <c r="N91" s="134"/>
      <c r="O91" s="134"/>
      <c r="P91" s="134"/>
      <c r="Q91" s="134"/>
      <c r="R91" s="134"/>
    </row>
    <row r="92" spans="1:18" ht="14.25" customHeight="1">
      <c r="A92" s="227" t="s">
        <v>264</v>
      </c>
      <c r="B92" s="228"/>
      <c r="C92" s="228"/>
      <c r="D92" s="228"/>
      <c r="E92" s="228"/>
      <c r="F92" s="7">
        <v>209</v>
      </c>
      <c r="G92" s="46"/>
      <c r="H92" s="47"/>
      <c r="I92" s="48">
        <f t="shared" si="4"/>
        <v>0</v>
      </c>
      <c r="J92" s="46"/>
      <c r="K92" s="47"/>
      <c r="L92" s="48">
        <f t="shared" si="5"/>
        <v>0</v>
      </c>
      <c r="M92" s="134"/>
      <c r="N92" s="134"/>
      <c r="O92" s="134"/>
      <c r="P92" s="134"/>
      <c r="Q92" s="134"/>
      <c r="R92" s="134"/>
    </row>
    <row r="93" spans="1:18" ht="22.5" customHeight="1">
      <c r="A93" s="227" t="s">
        <v>265</v>
      </c>
      <c r="B93" s="228"/>
      <c r="C93" s="228"/>
      <c r="D93" s="228"/>
      <c r="E93" s="228"/>
      <c r="F93" s="7">
        <v>210</v>
      </c>
      <c r="G93" s="46"/>
      <c r="H93" s="47"/>
      <c r="I93" s="48">
        <f t="shared" si="4"/>
        <v>0</v>
      </c>
      <c r="J93" s="46"/>
      <c r="K93" s="47"/>
      <c r="L93" s="48">
        <f t="shared" si="5"/>
        <v>0</v>
      </c>
      <c r="M93" s="134"/>
      <c r="N93" s="134"/>
      <c r="O93" s="134"/>
      <c r="P93" s="134"/>
      <c r="Q93" s="134"/>
      <c r="R93" s="134"/>
    </row>
    <row r="94" spans="1:18" ht="12.75">
      <c r="A94" s="227" t="s">
        <v>266</v>
      </c>
      <c r="B94" s="228"/>
      <c r="C94" s="228"/>
      <c r="D94" s="228"/>
      <c r="E94" s="228"/>
      <c r="F94" s="7">
        <v>211</v>
      </c>
      <c r="G94" s="46"/>
      <c r="H94" s="47"/>
      <c r="I94" s="48">
        <f t="shared" si="4"/>
        <v>0</v>
      </c>
      <c r="J94" s="46"/>
      <c r="K94" s="47"/>
      <c r="L94" s="48">
        <f t="shared" si="5"/>
        <v>0</v>
      </c>
      <c r="M94" s="134"/>
      <c r="N94" s="134"/>
      <c r="O94" s="134"/>
      <c r="P94" s="134"/>
      <c r="Q94" s="134"/>
      <c r="R94" s="134"/>
    </row>
    <row r="95" spans="1:18" ht="12.75">
      <c r="A95" s="227" t="s">
        <v>267</v>
      </c>
      <c r="B95" s="228"/>
      <c r="C95" s="228"/>
      <c r="D95" s="228"/>
      <c r="E95" s="228"/>
      <c r="F95" s="7">
        <v>212</v>
      </c>
      <c r="G95" s="46"/>
      <c r="H95" s="47"/>
      <c r="I95" s="48">
        <f t="shared" si="4"/>
        <v>0</v>
      </c>
      <c r="J95" s="46"/>
      <c r="K95" s="47"/>
      <c r="L95" s="48">
        <f t="shared" si="5"/>
        <v>0</v>
      </c>
      <c r="M95" s="134"/>
      <c r="N95" s="134"/>
      <c r="O95" s="134"/>
      <c r="P95" s="134"/>
      <c r="Q95" s="134"/>
      <c r="R95" s="134"/>
    </row>
    <row r="96" spans="1:18" ht="12.75">
      <c r="A96" s="230" t="s">
        <v>206</v>
      </c>
      <c r="B96" s="228"/>
      <c r="C96" s="228"/>
      <c r="D96" s="228"/>
      <c r="E96" s="228"/>
      <c r="F96" s="7">
        <v>213</v>
      </c>
      <c r="G96" s="49">
        <f>+G82+G87</f>
        <v>3944257.370000053</v>
      </c>
      <c r="H96" s="50">
        <f>+H82+H87</f>
        <v>-379586714.9899994</v>
      </c>
      <c r="I96" s="48">
        <f>IF((G96+H96)=(I82+I87),(G96+H96),FALSE)</f>
        <v>-375642457.61999935</v>
      </c>
      <c r="J96" s="49">
        <f>+J82+J87</f>
        <v>-2936792.576000631</v>
      </c>
      <c r="K96" s="50">
        <f>+K82+K87</f>
        <v>20265137.529998027</v>
      </c>
      <c r="L96" s="48">
        <f>IF((J96+K96)=(L82+L87),(J96+K96),FALSE)</f>
        <v>17328344.953997396</v>
      </c>
      <c r="M96" s="134"/>
      <c r="N96" s="134"/>
      <c r="O96" s="134"/>
      <c r="P96" s="134"/>
      <c r="Q96" s="134"/>
      <c r="R96" s="134"/>
    </row>
    <row r="97" spans="1:18" ht="12.75">
      <c r="A97" s="230" t="s">
        <v>252</v>
      </c>
      <c r="B97" s="231"/>
      <c r="C97" s="231"/>
      <c r="D97" s="231"/>
      <c r="E97" s="239"/>
      <c r="F97" s="7">
        <v>214</v>
      </c>
      <c r="G97" s="2"/>
      <c r="H97" s="3"/>
      <c r="I97" s="27">
        <f t="shared" si="4"/>
        <v>0</v>
      </c>
      <c r="J97" s="2"/>
      <c r="K97" s="3"/>
      <c r="L97" s="27">
        <f t="shared" si="5"/>
        <v>0</v>
      </c>
      <c r="M97" s="134"/>
      <c r="N97" s="134"/>
      <c r="O97" s="134"/>
      <c r="P97" s="134"/>
      <c r="Q97" s="134"/>
      <c r="R97" s="134"/>
    </row>
    <row r="98" spans="1:18" ht="12.75">
      <c r="A98" s="230" t="s">
        <v>253</v>
      </c>
      <c r="B98" s="231"/>
      <c r="C98" s="231"/>
      <c r="D98" s="231"/>
      <c r="E98" s="239"/>
      <c r="F98" s="7">
        <v>215</v>
      </c>
      <c r="G98" s="2"/>
      <c r="H98" s="3"/>
      <c r="I98" s="27">
        <f t="shared" si="4"/>
        <v>0</v>
      </c>
      <c r="J98" s="2"/>
      <c r="K98" s="3"/>
      <c r="L98" s="27">
        <f t="shared" si="5"/>
        <v>0</v>
      </c>
      <c r="M98" s="134"/>
      <c r="N98" s="134"/>
      <c r="O98" s="134"/>
      <c r="P98" s="134"/>
      <c r="Q98" s="134"/>
      <c r="R98" s="134"/>
    </row>
    <row r="99" spans="1:18" ht="12.75">
      <c r="A99" s="232" t="s">
        <v>291</v>
      </c>
      <c r="B99" s="234"/>
      <c r="C99" s="234"/>
      <c r="D99" s="234"/>
      <c r="E99" s="234"/>
      <c r="F99" s="8">
        <v>216</v>
      </c>
      <c r="G99" s="4"/>
      <c r="H99" s="5"/>
      <c r="I99" s="28">
        <f t="shared" si="4"/>
        <v>0</v>
      </c>
      <c r="J99" s="4"/>
      <c r="K99" s="5"/>
      <c r="L99" s="28">
        <f t="shared" si="5"/>
        <v>0</v>
      </c>
      <c r="M99" s="134"/>
      <c r="N99" s="134"/>
      <c r="O99" s="134"/>
      <c r="P99" s="134"/>
      <c r="Q99" s="134"/>
      <c r="R99" s="134"/>
    </row>
    <row r="100" spans="1:12" ht="12.75">
      <c r="A100" s="251" t="s">
        <v>369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</row>
  </sheetData>
  <sheetProtection/>
  <mergeCells count="102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98:E98"/>
    <mergeCell ref="A99:E99"/>
    <mergeCell ref="A100:L100"/>
    <mergeCell ref="A93:E93"/>
    <mergeCell ref="A94:E94"/>
    <mergeCell ref="A95:E95"/>
    <mergeCell ref="A96:E96"/>
    <mergeCell ref="A97:E97"/>
    <mergeCell ref="A1:L1"/>
    <mergeCell ref="A90:E90"/>
    <mergeCell ref="A91:E91"/>
    <mergeCell ref="A92:E92"/>
    <mergeCell ref="A86:E86"/>
    <mergeCell ref="A89:E89"/>
    <mergeCell ref="A88:E88"/>
    <mergeCell ref="A80:E80"/>
    <mergeCell ref="A87:E87"/>
    <mergeCell ref="A81:E81"/>
  </mergeCells>
  <dataValidations count="1">
    <dataValidation allowBlank="1" sqref="A1:A65536 M1:IV65536 B2:L65536"/>
  </dataValidations>
  <printOptions/>
  <pageMargins left="0.75" right="0.75" top="1" bottom="1" header="0.5" footer="0.5"/>
  <pageSetup horizontalDpi="600" verticalDpi="600" orientation="portrait" paperSize="9" scale="58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A33" sqref="A33:H33"/>
    </sheetView>
  </sheetViews>
  <sheetFormatPr defaultColWidth="9.140625" defaultRowHeight="12.75"/>
  <cols>
    <col min="1" max="7" width="9.140625" style="31" customWidth="1"/>
    <col min="8" max="8" width="6.7109375" style="31" customWidth="1"/>
    <col min="9" max="9" width="9.140625" style="31" customWidth="1"/>
    <col min="10" max="10" width="11.421875" style="154" customWidth="1"/>
    <col min="11" max="11" width="10.140625" style="31" customWidth="1"/>
    <col min="12" max="16384" width="9.140625" style="31" customWidth="1"/>
  </cols>
  <sheetData>
    <row r="1" spans="1:10" ht="12.75">
      <c r="A1" s="252" t="s">
        <v>210</v>
      </c>
      <c r="B1" s="253"/>
      <c r="C1" s="253"/>
      <c r="D1" s="253"/>
      <c r="E1" s="253"/>
      <c r="F1" s="253"/>
      <c r="G1" s="253"/>
      <c r="H1" s="253"/>
      <c r="I1" s="253"/>
      <c r="J1" s="254"/>
    </row>
    <row r="2" spans="1:10" ht="12.75">
      <c r="A2" s="255" t="s">
        <v>403</v>
      </c>
      <c r="B2" s="256"/>
      <c r="C2" s="256"/>
      <c r="D2" s="256"/>
      <c r="E2" s="256"/>
      <c r="F2" s="256"/>
      <c r="G2" s="256"/>
      <c r="H2" s="256"/>
      <c r="I2" s="256"/>
      <c r="J2" s="254"/>
    </row>
    <row r="3" spans="1:11" ht="12.75">
      <c r="A3" s="112"/>
      <c r="B3" s="153"/>
      <c r="C3" s="153"/>
      <c r="D3" s="271"/>
      <c r="E3" s="271"/>
      <c r="F3" s="153"/>
      <c r="G3" s="153"/>
      <c r="H3" s="153"/>
      <c r="I3" s="153"/>
      <c r="J3" s="113"/>
      <c r="K3" s="114" t="s">
        <v>58</v>
      </c>
    </row>
    <row r="4" spans="1:11" ht="23.25">
      <c r="A4" s="257" t="s">
        <v>6</v>
      </c>
      <c r="B4" s="257"/>
      <c r="C4" s="257"/>
      <c r="D4" s="257"/>
      <c r="E4" s="257"/>
      <c r="F4" s="257"/>
      <c r="G4" s="257"/>
      <c r="H4" s="257"/>
      <c r="I4" s="37" t="s">
        <v>62</v>
      </c>
      <c r="J4" s="38" t="s">
        <v>365</v>
      </c>
      <c r="K4" s="38" t="s">
        <v>366</v>
      </c>
    </row>
    <row r="5" spans="1:11" ht="12.75" customHeight="1">
      <c r="A5" s="258">
        <v>1</v>
      </c>
      <c r="B5" s="258"/>
      <c r="C5" s="258"/>
      <c r="D5" s="258"/>
      <c r="E5" s="258"/>
      <c r="F5" s="258"/>
      <c r="G5" s="258"/>
      <c r="H5" s="258"/>
      <c r="I5" s="39">
        <v>2</v>
      </c>
      <c r="J5" s="40" t="s">
        <v>60</v>
      </c>
      <c r="K5" s="40" t="s">
        <v>61</v>
      </c>
    </row>
    <row r="6" spans="1:11" ht="12.75">
      <c r="A6" s="262" t="s">
        <v>212</v>
      </c>
      <c r="B6" s="263"/>
      <c r="C6" s="263"/>
      <c r="D6" s="263"/>
      <c r="E6" s="263"/>
      <c r="F6" s="263"/>
      <c r="G6" s="263"/>
      <c r="H6" s="264"/>
      <c r="I6" s="35">
        <v>1</v>
      </c>
      <c r="J6" s="16">
        <f>J7+J18+J36</f>
        <v>-869368213.8700007</v>
      </c>
      <c r="K6" s="36">
        <f>K7+K18+K36</f>
        <v>-76111478.59000818</v>
      </c>
    </row>
    <row r="7" spans="1:11" ht="12.75">
      <c r="A7" s="265" t="s">
        <v>213</v>
      </c>
      <c r="B7" s="260"/>
      <c r="C7" s="260"/>
      <c r="D7" s="260"/>
      <c r="E7" s="260"/>
      <c r="F7" s="260"/>
      <c r="G7" s="260"/>
      <c r="H7" s="261"/>
      <c r="I7" s="10">
        <v>2</v>
      </c>
      <c r="J7" s="16">
        <f>J8+J9</f>
        <v>-215208449.9400007</v>
      </c>
      <c r="K7" s="32">
        <f>K8+K9</f>
        <v>-52536420.88600872</v>
      </c>
    </row>
    <row r="8" spans="1:11" ht="12.75">
      <c r="A8" s="259" t="s">
        <v>85</v>
      </c>
      <c r="B8" s="260"/>
      <c r="C8" s="260"/>
      <c r="D8" s="260"/>
      <c r="E8" s="260"/>
      <c r="F8" s="260"/>
      <c r="G8" s="260"/>
      <c r="H8" s="261"/>
      <c r="I8" s="10">
        <v>3</v>
      </c>
      <c r="J8" s="16">
        <v>-513421652.19</v>
      </c>
      <c r="K8" s="16">
        <v>67053760.88999689</v>
      </c>
    </row>
    <row r="9" spans="1:11" ht="12.75">
      <c r="A9" s="259" t="s">
        <v>86</v>
      </c>
      <c r="B9" s="260"/>
      <c r="C9" s="260"/>
      <c r="D9" s="260"/>
      <c r="E9" s="260"/>
      <c r="F9" s="260"/>
      <c r="G9" s="260"/>
      <c r="H9" s="261"/>
      <c r="I9" s="10">
        <v>4</v>
      </c>
      <c r="J9" s="16">
        <f>SUM(J10:J17)</f>
        <v>298213202.2499993</v>
      </c>
      <c r="K9" s="16">
        <f>SUM(K10:K17)</f>
        <v>-119590181.77600561</v>
      </c>
    </row>
    <row r="10" spans="1:11" ht="12.75">
      <c r="A10" s="259" t="s">
        <v>115</v>
      </c>
      <c r="B10" s="260"/>
      <c r="C10" s="260"/>
      <c r="D10" s="260"/>
      <c r="E10" s="260"/>
      <c r="F10" s="260"/>
      <c r="G10" s="260"/>
      <c r="H10" s="261"/>
      <c r="I10" s="10">
        <v>5</v>
      </c>
      <c r="J10" s="16">
        <v>37770397.449999996</v>
      </c>
      <c r="K10" s="16">
        <v>31882454.319999993</v>
      </c>
    </row>
    <row r="11" spans="1:11" ht="12.75">
      <c r="A11" s="259" t="s">
        <v>116</v>
      </c>
      <c r="B11" s="260"/>
      <c r="C11" s="260"/>
      <c r="D11" s="260"/>
      <c r="E11" s="260"/>
      <c r="F11" s="260"/>
      <c r="G11" s="260"/>
      <c r="H11" s="261"/>
      <c r="I11" s="10">
        <v>6</v>
      </c>
      <c r="J11" s="16">
        <v>4314145.42</v>
      </c>
      <c r="K11" s="16">
        <v>5802109.3100000005</v>
      </c>
    </row>
    <row r="12" spans="1:11" ht="12.75">
      <c r="A12" s="259" t="s">
        <v>117</v>
      </c>
      <c r="B12" s="260"/>
      <c r="C12" s="260"/>
      <c r="D12" s="260"/>
      <c r="E12" s="260"/>
      <c r="F12" s="260"/>
      <c r="G12" s="260"/>
      <c r="H12" s="261"/>
      <c r="I12" s="10">
        <v>7</v>
      </c>
      <c r="J12" s="16">
        <v>405885257.74</v>
      </c>
      <c r="K12" s="16">
        <v>117202171.13999984</v>
      </c>
    </row>
    <row r="13" spans="1:11" ht="12.75">
      <c r="A13" s="259" t="s">
        <v>118</v>
      </c>
      <c r="B13" s="260"/>
      <c r="C13" s="260"/>
      <c r="D13" s="260"/>
      <c r="E13" s="260"/>
      <c r="F13" s="260"/>
      <c r="G13" s="260"/>
      <c r="H13" s="261"/>
      <c r="I13" s="10">
        <v>8</v>
      </c>
      <c r="J13" s="16">
        <v>575698.63</v>
      </c>
      <c r="K13" s="16">
        <v>0</v>
      </c>
    </row>
    <row r="14" spans="1:11" ht="12.75">
      <c r="A14" s="259" t="s">
        <v>119</v>
      </c>
      <c r="B14" s="260"/>
      <c r="C14" s="260"/>
      <c r="D14" s="260"/>
      <c r="E14" s="260"/>
      <c r="F14" s="260"/>
      <c r="G14" s="260"/>
      <c r="H14" s="261"/>
      <c r="I14" s="10">
        <v>9</v>
      </c>
      <c r="J14" s="16">
        <v>-214784965.18</v>
      </c>
      <c r="K14" s="16">
        <v>-232579324.3099997</v>
      </c>
    </row>
    <row r="15" spans="1:11" ht="12.75">
      <c r="A15" s="259" t="s">
        <v>120</v>
      </c>
      <c r="B15" s="260"/>
      <c r="C15" s="260"/>
      <c r="D15" s="260"/>
      <c r="E15" s="260"/>
      <c r="F15" s="260"/>
      <c r="G15" s="260"/>
      <c r="H15" s="261"/>
      <c r="I15" s="10">
        <v>10</v>
      </c>
      <c r="J15" s="16">
        <v>0</v>
      </c>
      <c r="K15" s="16">
        <v>0</v>
      </c>
    </row>
    <row r="16" spans="1:11" ht="21" customHeight="1">
      <c r="A16" s="259" t="s">
        <v>121</v>
      </c>
      <c r="B16" s="260"/>
      <c r="C16" s="260"/>
      <c r="D16" s="260"/>
      <c r="E16" s="260"/>
      <c r="F16" s="260"/>
      <c r="G16" s="260"/>
      <c r="H16" s="261"/>
      <c r="I16" s="10">
        <v>11</v>
      </c>
      <c r="J16" s="16">
        <v>-34657806.52</v>
      </c>
      <c r="K16" s="16">
        <v>0</v>
      </c>
    </row>
    <row r="17" spans="1:11" ht="12.75">
      <c r="A17" s="259" t="s">
        <v>122</v>
      </c>
      <c r="B17" s="260"/>
      <c r="C17" s="260"/>
      <c r="D17" s="260"/>
      <c r="E17" s="260"/>
      <c r="F17" s="260"/>
      <c r="G17" s="260"/>
      <c r="H17" s="261"/>
      <c r="I17" s="10">
        <v>12</v>
      </c>
      <c r="J17" s="16">
        <v>99110474.70999932</v>
      </c>
      <c r="K17" s="16">
        <v>-41897592.23600574</v>
      </c>
    </row>
    <row r="18" spans="1:11" ht="12.75">
      <c r="A18" s="265" t="s">
        <v>123</v>
      </c>
      <c r="B18" s="260"/>
      <c r="C18" s="260"/>
      <c r="D18" s="260"/>
      <c r="E18" s="260"/>
      <c r="F18" s="260"/>
      <c r="G18" s="260"/>
      <c r="H18" s="261"/>
      <c r="I18" s="10">
        <v>13</v>
      </c>
      <c r="J18" s="16">
        <f>SUM(J19:J35)</f>
        <v>-628231937.5999999</v>
      </c>
      <c r="K18" s="16">
        <f>SUM(K19:K35)</f>
        <v>-15039516.223999456</v>
      </c>
    </row>
    <row r="19" spans="1:11" ht="12.75">
      <c r="A19" s="259" t="s">
        <v>124</v>
      </c>
      <c r="B19" s="260"/>
      <c r="C19" s="260"/>
      <c r="D19" s="260"/>
      <c r="E19" s="260"/>
      <c r="F19" s="260"/>
      <c r="G19" s="260"/>
      <c r="H19" s="261"/>
      <c r="I19" s="10">
        <v>14</v>
      </c>
      <c r="J19" s="16">
        <v>-757975558.1399999</v>
      </c>
      <c r="K19" s="16">
        <v>-573674063.9199977</v>
      </c>
    </row>
    <row r="20" spans="1:11" ht="19.5" customHeight="1">
      <c r="A20" s="259" t="s">
        <v>147</v>
      </c>
      <c r="B20" s="260"/>
      <c r="C20" s="260"/>
      <c r="D20" s="260"/>
      <c r="E20" s="260"/>
      <c r="F20" s="260"/>
      <c r="G20" s="260"/>
      <c r="H20" s="261"/>
      <c r="I20" s="10">
        <v>15</v>
      </c>
      <c r="J20" s="16">
        <v>172945367.8</v>
      </c>
      <c r="K20" s="16">
        <v>168804064.28000024</v>
      </c>
    </row>
    <row r="21" spans="1:11" ht="12.75">
      <c r="A21" s="259" t="s">
        <v>125</v>
      </c>
      <c r="B21" s="260"/>
      <c r="C21" s="260"/>
      <c r="D21" s="260"/>
      <c r="E21" s="260"/>
      <c r="F21" s="260"/>
      <c r="G21" s="260"/>
      <c r="H21" s="261"/>
      <c r="I21" s="10">
        <v>16</v>
      </c>
      <c r="J21" s="16">
        <v>-527792980.99999994</v>
      </c>
      <c r="K21" s="16">
        <v>78489223.63000196</v>
      </c>
    </row>
    <row r="22" spans="1:11" ht="22.5" customHeight="1">
      <c r="A22" s="259" t="s">
        <v>126</v>
      </c>
      <c r="B22" s="260"/>
      <c r="C22" s="260"/>
      <c r="D22" s="260"/>
      <c r="E22" s="260"/>
      <c r="F22" s="260"/>
      <c r="G22" s="260"/>
      <c r="H22" s="261"/>
      <c r="I22" s="10">
        <v>17</v>
      </c>
      <c r="J22" s="16">
        <v>0</v>
      </c>
      <c r="K22" s="16">
        <v>0</v>
      </c>
    </row>
    <row r="23" spans="1:11" ht="21" customHeight="1">
      <c r="A23" s="259" t="s">
        <v>127</v>
      </c>
      <c r="B23" s="260"/>
      <c r="C23" s="260"/>
      <c r="D23" s="260"/>
      <c r="E23" s="260"/>
      <c r="F23" s="260"/>
      <c r="G23" s="260"/>
      <c r="H23" s="261"/>
      <c r="I23" s="10">
        <v>18</v>
      </c>
      <c r="J23" s="16">
        <v>3077354.0700000003</v>
      </c>
      <c r="K23" s="16">
        <v>-29270813.510000005</v>
      </c>
    </row>
    <row r="24" spans="1:11" ht="12.75">
      <c r="A24" s="259" t="s">
        <v>128</v>
      </c>
      <c r="B24" s="260"/>
      <c r="C24" s="260"/>
      <c r="D24" s="260"/>
      <c r="E24" s="260"/>
      <c r="F24" s="260"/>
      <c r="G24" s="260"/>
      <c r="H24" s="261"/>
      <c r="I24" s="10">
        <v>19</v>
      </c>
      <c r="J24" s="16">
        <v>-12429838.839999974</v>
      </c>
      <c r="K24" s="16">
        <v>32646349.160000205</v>
      </c>
    </row>
    <row r="25" spans="1:11" ht="12.75">
      <c r="A25" s="259" t="s">
        <v>129</v>
      </c>
      <c r="B25" s="260"/>
      <c r="C25" s="260"/>
      <c r="D25" s="260"/>
      <c r="E25" s="260"/>
      <c r="F25" s="260"/>
      <c r="G25" s="260"/>
      <c r="H25" s="261"/>
      <c r="I25" s="10">
        <v>20</v>
      </c>
      <c r="J25" s="16">
        <v>-120720262.89999999</v>
      </c>
      <c r="K25" s="16">
        <v>42996881.865999326</v>
      </c>
    </row>
    <row r="26" spans="1:11" ht="12.75">
      <c r="A26" s="259" t="s">
        <v>130</v>
      </c>
      <c r="B26" s="260"/>
      <c r="C26" s="260"/>
      <c r="D26" s="260"/>
      <c r="E26" s="260"/>
      <c r="F26" s="260"/>
      <c r="G26" s="260"/>
      <c r="H26" s="261"/>
      <c r="I26" s="10">
        <v>21</v>
      </c>
      <c r="J26" s="16">
        <v>367728718.8699998</v>
      </c>
      <c r="K26" s="16">
        <v>147216539.80999982</v>
      </c>
    </row>
    <row r="27" spans="1:11" ht="12.75">
      <c r="A27" s="259" t="s">
        <v>131</v>
      </c>
      <c r="B27" s="260"/>
      <c r="C27" s="260"/>
      <c r="D27" s="260"/>
      <c r="E27" s="260"/>
      <c r="F27" s="260"/>
      <c r="G27" s="260"/>
      <c r="H27" s="261"/>
      <c r="I27" s="10">
        <v>22</v>
      </c>
      <c r="J27" s="16">
        <v>0</v>
      </c>
      <c r="K27" s="16">
        <v>0</v>
      </c>
    </row>
    <row r="28" spans="1:11" ht="21" customHeight="1">
      <c r="A28" s="259" t="s">
        <v>146</v>
      </c>
      <c r="B28" s="260"/>
      <c r="C28" s="260"/>
      <c r="D28" s="260"/>
      <c r="E28" s="260"/>
      <c r="F28" s="260"/>
      <c r="G28" s="260"/>
      <c r="H28" s="261"/>
      <c r="I28" s="10">
        <v>23</v>
      </c>
      <c r="J28" s="16">
        <v>-9093175.5</v>
      </c>
      <c r="K28" s="16">
        <v>-1118338.9999998063</v>
      </c>
    </row>
    <row r="29" spans="1:11" ht="12.75">
      <c r="A29" s="259" t="s">
        <v>132</v>
      </c>
      <c r="B29" s="260"/>
      <c r="C29" s="260"/>
      <c r="D29" s="260"/>
      <c r="E29" s="260"/>
      <c r="F29" s="260"/>
      <c r="G29" s="260"/>
      <c r="H29" s="261"/>
      <c r="I29" s="10">
        <v>24</v>
      </c>
      <c r="J29" s="16">
        <v>51910817.39000034</v>
      </c>
      <c r="K29" s="16">
        <v>118794490.32999706</v>
      </c>
    </row>
    <row r="30" spans="1:11" ht="19.5" customHeight="1">
      <c r="A30" s="259" t="s">
        <v>133</v>
      </c>
      <c r="B30" s="260"/>
      <c r="C30" s="260"/>
      <c r="D30" s="260"/>
      <c r="E30" s="260"/>
      <c r="F30" s="260"/>
      <c r="G30" s="260"/>
      <c r="H30" s="261"/>
      <c r="I30" s="10">
        <v>25</v>
      </c>
      <c r="J30" s="16">
        <v>-3077354.0700000003</v>
      </c>
      <c r="K30" s="16">
        <v>29270813.510000005</v>
      </c>
    </row>
    <row r="31" spans="1:11" ht="12.75">
      <c r="A31" s="259" t="s">
        <v>134</v>
      </c>
      <c r="B31" s="260"/>
      <c r="C31" s="260"/>
      <c r="D31" s="260"/>
      <c r="E31" s="260"/>
      <c r="F31" s="260"/>
      <c r="G31" s="260"/>
      <c r="H31" s="261"/>
      <c r="I31" s="10">
        <v>26</v>
      </c>
      <c r="J31" s="16">
        <v>11425091.410000004</v>
      </c>
      <c r="K31" s="16">
        <v>-906688.5800001137</v>
      </c>
    </row>
    <row r="32" spans="1:11" ht="12.75">
      <c r="A32" s="259" t="s">
        <v>135</v>
      </c>
      <c r="B32" s="260"/>
      <c r="C32" s="260"/>
      <c r="D32" s="260"/>
      <c r="E32" s="260"/>
      <c r="F32" s="260"/>
      <c r="G32" s="260"/>
      <c r="H32" s="261"/>
      <c r="I32" s="10">
        <v>27</v>
      </c>
      <c r="J32" s="16">
        <v>0</v>
      </c>
      <c r="K32" s="16">
        <v>0</v>
      </c>
    </row>
    <row r="33" spans="1:11" ht="12.75">
      <c r="A33" s="259" t="s">
        <v>136</v>
      </c>
      <c r="B33" s="260"/>
      <c r="C33" s="260"/>
      <c r="D33" s="260"/>
      <c r="E33" s="260"/>
      <c r="F33" s="260"/>
      <c r="G33" s="260"/>
      <c r="H33" s="261"/>
      <c r="I33" s="10">
        <v>28</v>
      </c>
      <c r="J33" s="16">
        <v>5.960464477539063E-08</v>
      </c>
      <c r="K33" s="16">
        <v>0</v>
      </c>
    </row>
    <row r="34" spans="1:11" ht="12.75">
      <c r="A34" s="259" t="s">
        <v>137</v>
      </c>
      <c r="B34" s="260"/>
      <c r="C34" s="260"/>
      <c r="D34" s="260"/>
      <c r="E34" s="260"/>
      <c r="F34" s="260"/>
      <c r="G34" s="260"/>
      <c r="H34" s="261"/>
      <c r="I34" s="10">
        <v>29</v>
      </c>
      <c r="J34" s="16">
        <v>145014973.54000002</v>
      </c>
      <c r="K34" s="16">
        <v>-111357030.63000041</v>
      </c>
    </row>
    <row r="35" spans="1:11" ht="21" customHeight="1">
      <c r="A35" s="259" t="s">
        <v>138</v>
      </c>
      <c r="B35" s="260"/>
      <c r="C35" s="260"/>
      <c r="D35" s="260"/>
      <c r="E35" s="260"/>
      <c r="F35" s="260"/>
      <c r="G35" s="260"/>
      <c r="H35" s="261"/>
      <c r="I35" s="10">
        <v>30</v>
      </c>
      <c r="J35" s="16">
        <v>50754909.76999998</v>
      </c>
      <c r="K35" s="16">
        <v>83069056.82999995</v>
      </c>
    </row>
    <row r="36" spans="1:11" ht="12.75">
      <c r="A36" s="265" t="s">
        <v>139</v>
      </c>
      <c r="B36" s="260"/>
      <c r="C36" s="260"/>
      <c r="D36" s="260"/>
      <c r="E36" s="260"/>
      <c r="F36" s="260"/>
      <c r="G36" s="260"/>
      <c r="H36" s="261"/>
      <c r="I36" s="10">
        <v>31</v>
      </c>
      <c r="J36" s="16">
        <v>-25927826.33</v>
      </c>
      <c r="K36" s="16">
        <v>-8535541.48</v>
      </c>
    </row>
    <row r="37" spans="1:11" ht="12.75">
      <c r="A37" s="265" t="s">
        <v>92</v>
      </c>
      <c r="B37" s="260"/>
      <c r="C37" s="260"/>
      <c r="D37" s="260"/>
      <c r="E37" s="260"/>
      <c r="F37" s="260"/>
      <c r="G37" s="260"/>
      <c r="H37" s="261"/>
      <c r="I37" s="10">
        <v>32</v>
      </c>
      <c r="J37" s="16">
        <f>SUM(J38:J51)</f>
        <v>389231920.0799999</v>
      </c>
      <c r="K37" s="33">
        <f>SUM(K38:K51)</f>
        <v>33523572.000001013</v>
      </c>
    </row>
    <row r="38" spans="1:11" ht="12.75">
      <c r="A38" s="259" t="s">
        <v>140</v>
      </c>
      <c r="B38" s="260"/>
      <c r="C38" s="260"/>
      <c r="D38" s="260"/>
      <c r="E38" s="260"/>
      <c r="F38" s="260"/>
      <c r="G38" s="260"/>
      <c r="H38" s="261"/>
      <c r="I38" s="10">
        <v>33</v>
      </c>
      <c r="J38" s="16">
        <v>8703336.849999964</v>
      </c>
      <c r="K38" s="16">
        <v>745019.25</v>
      </c>
    </row>
    <row r="39" spans="1:11" ht="12.75">
      <c r="A39" s="259" t="s">
        <v>141</v>
      </c>
      <c r="B39" s="260"/>
      <c r="C39" s="260"/>
      <c r="D39" s="260"/>
      <c r="E39" s="260"/>
      <c r="F39" s="260"/>
      <c r="G39" s="260"/>
      <c r="H39" s="261"/>
      <c r="I39" s="10">
        <v>34</v>
      </c>
      <c r="J39" s="16">
        <v>-37770397.449999996</v>
      </c>
      <c r="K39" s="16">
        <v>-20015662.450000003</v>
      </c>
    </row>
    <row r="40" spans="1:11" ht="12.75">
      <c r="A40" s="259" t="s">
        <v>142</v>
      </c>
      <c r="B40" s="260"/>
      <c r="C40" s="260"/>
      <c r="D40" s="260"/>
      <c r="E40" s="260"/>
      <c r="F40" s="260"/>
      <c r="G40" s="260"/>
      <c r="H40" s="261"/>
      <c r="I40" s="10">
        <v>35</v>
      </c>
      <c r="J40" s="16">
        <v>3942219.75</v>
      </c>
      <c r="K40" s="16">
        <v>0</v>
      </c>
    </row>
    <row r="41" spans="1:11" ht="12.75">
      <c r="A41" s="259" t="s">
        <v>143</v>
      </c>
      <c r="B41" s="260"/>
      <c r="C41" s="260"/>
      <c r="D41" s="260"/>
      <c r="E41" s="260"/>
      <c r="F41" s="260"/>
      <c r="G41" s="260"/>
      <c r="H41" s="261"/>
      <c r="I41" s="10">
        <v>36</v>
      </c>
      <c r="J41" s="16">
        <v>-4314145.42</v>
      </c>
      <c r="K41" s="16">
        <v>-9961677.510000002</v>
      </c>
    </row>
    <row r="42" spans="1:11" ht="21" customHeight="1">
      <c r="A42" s="259" t="s">
        <v>144</v>
      </c>
      <c r="B42" s="260"/>
      <c r="C42" s="260"/>
      <c r="D42" s="260"/>
      <c r="E42" s="260"/>
      <c r="F42" s="260"/>
      <c r="G42" s="260"/>
      <c r="H42" s="261"/>
      <c r="I42" s="10">
        <v>37</v>
      </c>
      <c r="J42" s="16">
        <v>-2990390.4000000656</v>
      </c>
      <c r="K42" s="16">
        <v>145175.21</v>
      </c>
    </row>
    <row r="43" spans="1:11" ht="24.75" customHeight="1">
      <c r="A43" s="259" t="s">
        <v>145</v>
      </c>
      <c r="B43" s="260"/>
      <c r="C43" s="260"/>
      <c r="D43" s="260"/>
      <c r="E43" s="260"/>
      <c r="F43" s="260"/>
      <c r="G43" s="260"/>
      <c r="H43" s="261"/>
      <c r="I43" s="10">
        <v>38</v>
      </c>
      <c r="J43" s="16">
        <v>0</v>
      </c>
      <c r="K43" s="16">
        <v>-2270891.9000000004</v>
      </c>
    </row>
    <row r="44" spans="1:11" ht="24.75" customHeight="1">
      <c r="A44" s="259" t="s">
        <v>148</v>
      </c>
      <c r="B44" s="260"/>
      <c r="C44" s="260"/>
      <c r="D44" s="260"/>
      <c r="E44" s="260"/>
      <c r="F44" s="260"/>
      <c r="G44" s="260"/>
      <c r="H44" s="261"/>
      <c r="I44" s="10">
        <v>39</v>
      </c>
      <c r="J44" s="16">
        <v>-55744778.57999998</v>
      </c>
      <c r="K44" s="16">
        <v>-39374976.359999</v>
      </c>
    </row>
    <row r="45" spans="1:11" ht="12.75">
      <c r="A45" s="259" t="s">
        <v>385</v>
      </c>
      <c r="B45" s="260"/>
      <c r="C45" s="260"/>
      <c r="D45" s="260"/>
      <c r="E45" s="260"/>
      <c r="F45" s="260"/>
      <c r="G45" s="260"/>
      <c r="H45" s="261"/>
      <c r="I45" s="10">
        <v>40</v>
      </c>
      <c r="J45" s="16">
        <v>395281804.71000004</v>
      </c>
      <c r="K45" s="16">
        <v>245646634.23</v>
      </c>
    </row>
    <row r="46" spans="1:11" ht="12.75">
      <c r="A46" s="259" t="s">
        <v>386</v>
      </c>
      <c r="B46" s="260"/>
      <c r="C46" s="260"/>
      <c r="D46" s="260"/>
      <c r="E46" s="260"/>
      <c r="F46" s="260"/>
      <c r="G46" s="260"/>
      <c r="H46" s="261"/>
      <c r="I46" s="10">
        <v>41</v>
      </c>
      <c r="J46" s="16">
        <v>0</v>
      </c>
      <c r="K46" s="16">
        <v>-94637460</v>
      </c>
    </row>
    <row r="47" spans="1:11" ht="12.75">
      <c r="A47" s="259" t="s">
        <v>387</v>
      </c>
      <c r="B47" s="260"/>
      <c r="C47" s="260"/>
      <c r="D47" s="260"/>
      <c r="E47" s="260"/>
      <c r="F47" s="260"/>
      <c r="G47" s="260"/>
      <c r="H47" s="261"/>
      <c r="I47" s="10">
        <v>42</v>
      </c>
      <c r="J47" s="16">
        <v>0</v>
      </c>
      <c r="K47" s="16">
        <v>0</v>
      </c>
    </row>
    <row r="48" spans="1:11" ht="12.75">
      <c r="A48" s="259" t="s">
        <v>388</v>
      </c>
      <c r="B48" s="260"/>
      <c r="C48" s="260"/>
      <c r="D48" s="260"/>
      <c r="E48" s="260"/>
      <c r="F48" s="260"/>
      <c r="G48" s="260"/>
      <c r="H48" s="261"/>
      <c r="I48" s="10">
        <v>43</v>
      </c>
      <c r="J48" s="16">
        <v>0</v>
      </c>
      <c r="K48" s="16">
        <v>0</v>
      </c>
    </row>
    <row r="49" spans="1:11" ht="12.75">
      <c r="A49" s="259" t="s">
        <v>389</v>
      </c>
      <c r="B49" s="266"/>
      <c r="C49" s="266"/>
      <c r="D49" s="266"/>
      <c r="E49" s="266"/>
      <c r="F49" s="266"/>
      <c r="G49" s="266"/>
      <c r="H49" s="267"/>
      <c r="I49" s="10">
        <v>44</v>
      </c>
      <c r="J49" s="16">
        <v>26623535.71</v>
      </c>
      <c r="K49" s="16">
        <v>17576603.249999985</v>
      </c>
    </row>
    <row r="50" spans="1:11" ht="12.75">
      <c r="A50" s="259" t="s">
        <v>390</v>
      </c>
      <c r="B50" s="266"/>
      <c r="C50" s="266"/>
      <c r="D50" s="266"/>
      <c r="E50" s="266"/>
      <c r="F50" s="266"/>
      <c r="G50" s="266"/>
      <c r="H50" s="267"/>
      <c r="I50" s="10">
        <v>45</v>
      </c>
      <c r="J50" s="16">
        <v>118422760.48</v>
      </c>
      <c r="K50" s="16">
        <v>159594430.17000002</v>
      </c>
    </row>
    <row r="51" spans="1:11" ht="12.75">
      <c r="A51" s="259" t="s">
        <v>391</v>
      </c>
      <c r="B51" s="266"/>
      <c r="C51" s="266"/>
      <c r="D51" s="266"/>
      <c r="E51" s="266"/>
      <c r="F51" s="266"/>
      <c r="G51" s="266"/>
      <c r="H51" s="267"/>
      <c r="I51" s="10">
        <v>46</v>
      </c>
      <c r="J51" s="16">
        <v>-62922025.57</v>
      </c>
      <c r="K51" s="16">
        <v>-223923621.89</v>
      </c>
    </row>
    <row r="52" spans="1:11" ht="12.75">
      <c r="A52" s="265" t="s">
        <v>93</v>
      </c>
      <c r="B52" s="266"/>
      <c r="C52" s="266"/>
      <c r="D52" s="266"/>
      <c r="E52" s="266"/>
      <c r="F52" s="266"/>
      <c r="G52" s="266"/>
      <c r="H52" s="267"/>
      <c r="I52" s="10">
        <v>47</v>
      </c>
      <c r="J52" s="16">
        <f>SUM(J53:J57)</f>
        <v>488210419.63</v>
      </c>
      <c r="K52" s="16">
        <f>SUM(K53:K57)</f>
        <v>-4190</v>
      </c>
    </row>
    <row r="53" spans="1:11" ht="12.75">
      <c r="A53" s="259" t="s">
        <v>271</v>
      </c>
      <c r="B53" s="266"/>
      <c r="C53" s="266"/>
      <c r="D53" s="266"/>
      <c r="E53" s="266"/>
      <c r="F53" s="266"/>
      <c r="G53" s="266"/>
      <c r="H53" s="267"/>
      <c r="I53" s="10">
        <v>48</v>
      </c>
      <c r="J53" s="16">
        <v>840171125.25</v>
      </c>
      <c r="K53" s="16"/>
    </row>
    <row r="54" spans="1:11" ht="12.75">
      <c r="A54" s="259" t="s">
        <v>272</v>
      </c>
      <c r="B54" s="266"/>
      <c r="C54" s="266"/>
      <c r="D54" s="266"/>
      <c r="E54" s="266"/>
      <c r="F54" s="266"/>
      <c r="G54" s="266"/>
      <c r="H54" s="267"/>
      <c r="I54" s="10">
        <v>49</v>
      </c>
      <c r="J54" s="16">
        <v>750575698.63</v>
      </c>
      <c r="K54" s="16"/>
    </row>
    <row r="55" spans="1:11" ht="12.75">
      <c r="A55" s="259" t="s">
        <v>273</v>
      </c>
      <c r="B55" s="266"/>
      <c r="C55" s="266"/>
      <c r="D55" s="266"/>
      <c r="E55" s="266"/>
      <c r="F55" s="266"/>
      <c r="G55" s="266"/>
      <c r="H55" s="267"/>
      <c r="I55" s="10">
        <v>50</v>
      </c>
      <c r="J55" s="16">
        <v>-1101207972.6000001</v>
      </c>
      <c r="K55" s="16"/>
    </row>
    <row r="56" spans="1:11" ht="12.75">
      <c r="A56" s="259" t="s">
        <v>274</v>
      </c>
      <c r="B56" s="266"/>
      <c r="C56" s="266"/>
      <c r="D56" s="266"/>
      <c r="E56" s="266"/>
      <c r="F56" s="266"/>
      <c r="G56" s="266"/>
      <c r="H56" s="267"/>
      <c r="I56" s="10">
        <v>51</v>
      </c>
      <c r="J56" s="16">
        <v>0</v>
      </c>
      <c r="K56" s="16"/>
    </row>
    <row r="57" spans="1:11" ht="12.75">
      <c r="A57" s="259" t="s">
        <v>275</v>
      </c>
      <c r="B57" s="266"/>
      <c r="C57" s="266"/>
      <c r="D57" s="266"/>
      <c r="E57" s="266"/>
      <c r="F57" s="266"/>
      <c r="G57" s="266"/>
      <c r="H57" s="267"/>
      <c r="I57" s="10">
        <v>52</v>
      </c>
      <c r="J57" s="16">
        <v>-1328431.65</v>
      </c>
      <c r="K57" s="16">
        <v>-4190</v>
      </c>
    </row>
    <row r="58" spans="1:11" ht="12.75">
      <c r="A58" s="265" t="s">
        <v>94</v>
      </c>
      <c r="B58" s="266"/>
      <c r="C58" s="266"/>
      <c r="D58" s="266"/>
      <c r="E58" s="266"/>
      <c r="F58" s="266"/>
      <c r="G58" s="266"/>
      <c r="H58" s="267"/>
      <c r="I58" s="10">
        <v>53</v>
      </c>
      <c r="J58" s="16">
        <f>J6+J37+J52</f>
        <v>8074125.839999199</v>
      </c>
      <c r="K58" s="33">
        <f>SUM(K6+K37+K52)</f>
        <v>-42592096.59000717</v>
      </c>
    </row>
    <row r="59" spans="1:11" ht="24" customHeight="1">
      <c r="A59" s="265" t="s">
        <v>276</v>
      </c>
      <c r="B59" s="266"/>
      <c r="C59" s="266"/>
      <c r="D59" s="266"/>
      <c r="E59" s="266"/>
      <c r="F59" s="266"/>
      <c r="G59" s="266"/>
      <c r="H59" s="267"/>
      <c r="I59" s="10">
        <v>54</v>
      </c>
      <c r="J59" s="16">
        <v>-14118849.71</v>
      </c>
      <c r="K59" s="16">
        <v>-1800056.1299999868</v>
      </c>
    </row>
    <row r="60" spans="1:11" ht="12.75">
      <c r="A60" s="265" t="s">
        <v>95</v>
      </c>
      <c r="B60" s="266"/>
      <c r="C60" s="266"/>
      <c r="D60" s="266"/>
      <c r="E60" s="266"/>
      <c r="F60" s="266"/>
      <c r="G60" s="266"/>
      <c r="H60" s="267"/>
      <c r="I60" s="10">
        <v>55</v>
      </c>
      <c r="J60" s="16">
        <f>J58+J59</f>
        <v>-6044723.870000802</v>
      </c>
      <c r="K60" s="33">
        <f>SUM(K58:K59)</f>
        <v>-44392152.72000716</v>
      </c>
    </row>
    <row r="61" spans="1:11" ht="12.75">
      <c r="A61" s="259" t="s">
        <v>277</v>
      </c>
      <c r="B61" s="266"/>
      <c r="C61" s="266"/>
      <c r="D61" s="266"/>
      <c r="E61" s="266"/>
      <c r="F61" s="266"/>
      <c r="G61" s="266"/>
      <c r="H61" s="267"/>
      <c r="I61" s="10">
        <v>56</v>
      </c>
      <c r="J61" s="16">
        <v>108983458.75</v>
      </c>
      <c r="K61" s="16">
        <v>102938734.87</v>
      </c>
    </row>
    <row r="62" spans="1:11" ht="12.75">
      <c r="A62" s="268" t="s">
        <v>96</v>
      </c>
      <c r="B62" s="269"/>
      <c r="C62" s="269"/>
      <c r="D62" s="269"/>
      <c r="E62" s="269"/>
      <c r="F62" s="269"/>
      <c r="G62" s="269"/>
      <c r="H62" s="270"/>
      <c r="I62" s="11">
        <v>57</v>
      </c>
      <c r="J62" s="157">
        <v>102938734.87999919</v>
      </c>
      <c r="K62" s="34">
        <f>SUM(K60:K61)</f>
        <v>58546582.149992846</v>
      </c>
    </row>
    <row r="63" spans="1:12" ht="12.75">
      <c r="A63" s="122" t="s">
        <v>5</v>
      </c>
      <c r="B63" s="123"/>
      <c r="C63" s="123"/>
      <c r="D63" s="123"/>
      <c r="E63" s="123"/>
      <c r="F63" s="123"/>
      <c r="G63" s="123"/>
      <c r="H63" s="123"/>
      <c r="I63" s="123"/>
      <c r="J63" s="156"/>
      <c r="K63" s="156"/>
      <c r="L63" s="123"/>
    </row>
    <row r="64" spans="1:12" ht="12.75">
      <c r="A64" s="123"/>
      <c r="B64" s="123"/>
      <c r="C64" s="123"/>
      <c r="D64" s="123"/>
      <c r="E64" s="123"/>
      <c r="F64" s="123"/>
      <c r="G64" s="123"/>
      <c r="H64" s="123"/>
      <c r="I64" s="123"/>
      <c r="J64" s="156"/>
      <c r="K64" s="155"/>
      <c r="L64" s="123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K37 K58 K60 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2" width="9.140625" style="23" customWidth="1"/>
    <col min="3" max="3" width="15.28125" style="23" customWidth="1"/>
    <col min="4" max="4" width="9.140625" style="23" customWidth="1"/>
    <col min="5" max="7" width="10.8515625" style="23" customWidth="1"/>
    <col min="8" max="10" width="11.421875" style="23" customWidth="1"/>
    <col min="11" max="11" width="12.28125" style="23" customWidth="1"/>
    <col min="12" max="12" width="10.7109375" style="23" customWidth="1"/>
    <col min="13" max="13" width="12.28125" style="23" customWidth="1"/>
    <col min="14" max="16384" width="9.140625" style="23" customWidth="1"/>
  </cols>
  <sheetData>
    <row r="1" spans="1:12" ht="13.5">
      <c r="A1" s="277" t="s">
        <v>149</v>
      </c>
      <c r="B1" s="254"/>
      <c r="C1" s="254"/>
      <c r="D1" s="254"/>
      <c r="E1" s="278"/>
      <c r="F1" s="279"/>
      <c r="G1" s="279"/>
      <c r="H1" s="279"/>
      <c r="I1" s="279"/>
      <c r="J1" s="279"/>
      <c r="K1" s="280"/>
      <c r="L1" s="22"/>
    </row>
    <row r="2" spans="1:12" ht="12.75">
      <c r="A2" s="255" t="s">
        <v>404</v>
      </c>
      <c r="B2" s="256"/>
      <c r="C2" s="256"/>
      <c r="D2" s="256"/>
      <c r="E2" s="278"/>
      <c r="F2" s="281"/>
      <c r="G2" s="281"/>
      <c r="H2" s="281"/>
      <c r="I2" s="281"/>
      <c r="J2" s="281"/>
      <c r="K2" s="282"/>
      <c r="L2" s="22"/>
    </row>
    <row r="3" spans="1:13" ht="12.75">
      <c r="A3" s="112"/>
      <c r="B3" s="115"/>
      <c r="C3" s="115"/>
      <c r="D3" s="115"/>
      <c r="E3" s="116"/>
      <c r="F3" s="117"/>
      <c r="G3" s="117"/>
      <c r="H3" s="117"/>
      <c r="I3" s="117"/>
      <c r="J3" s="117"/>
      <c r="K3" s="117"/>
      <c r="L3" s="272" t="s">
        <v>58</v>
      </c>
      <c r="M3" s="272"/>
    </row>
    <row r="4" spans="1:13" ht="13.5" customHeight="1">
      <c r="A4" s="257" t="s">
        <v>46</v>
      </c>
      <c r="B4" s="257"/>
      <c r="C4" s="257"/>
      <c r="D4" s="257" t="s">
        <v>62</v>
      </c>
      <c r="E4" s="258" t="s">
        <v>211</v>
      </c>
      <c r="F4" s="258"/>
      <c r="G4" s="258"/>
      <c r="H4" s="258"/>
      <c r="I4" s="258"/>
      <c r="J4" s="258"/>
      <c r="K4" s="258"/>
      <c r="L4" s="258" t="s">
        <v>218</v>
      </c>
      <c r="M4" s="258" t="s">
        <v>84</v>
      </c>
    </row>
    <row r="5" spans="1:13" ht="56.25">
      <c r="A5" s="286"/>
      <c r="B5" s="286"/>
      <c r="C5" s="286"/>
      <c r="D5" s="286"/>
      <c r="E5" s="38" t="s">
        <v>214</v>
      </c>
      <c r="F5" s="38" t="s">
        <v>44</v>
      </c>
      <c r="G5" s="38" t="s">
        <v>215</v>
      </c>
      <c r="H5" s="38" t="s">
        <v>216</v>
      </c>
      <c r="I5" s="38" t="s">
        <v>45</v>
      </c>
      <c r="J5" s="38" t="s">
        <v>217</v>
      </c>
      <c r="K5" s="38" t="s">
        <v>83</v>
      </c>
      <c r="L5" s="258"/>
      <c r="M5" s="258"/>
    </row>
    <row r="6" spans="1:13" ht="12.75">
      <c r="A6" s="283">
        <v>1</v>
      </c>
      <c r="B6" s="283"/>
      <c r="C6" s="283"/>
      <c r="D6" s="41">
        <v>2</v>
      </c>
      <c r="E6" s="41" t="s">
        <v>60</v>
      </c>
      <c r="F6" s="42" t="s">
        <v>61</v>
      </c>
      <c r="G6" s="41" t="s">
        <v>63</v>
      </c>
      <c r="H6" s="42" t="s">
        <v>64</v>
      </c>
      <c r="I6" s="41" t="s">
        <v>65</v>
      </c>
      <c r="J6" s="42" t="s">
        <v>66</v>
      </c>
      <c r="K6" s="41" t="s">
        <v>67</v>
      </c>
      <c r="L6" s="42" t="s">
        <v>68</v>
      </c>
      <c r="M6" s="41" t="s">
        <v>69</v>
      </c>
    </row>
    <row r="7" spans="1:13" ht="21" customHeight="1">
      <c r="A7" s="284" t="s">
        <v>293</v>
      </c>
      <c r="B7" s="285"/>
      <c r="C7" s="285"/>
      <c r="D7" s="13">
        <v>1</v>
      </c>
      <c r="E7" s="55">
        <v>442887200</v>
      </c>
      <c r="F7" s="55">
        <v>0</v>
      </c>
      <c r="G7" s="55">
        <v>136839280.22999984</v>
      </c>
      <c r="H7" s="55">
        <v>508689732.98</v>
      </c>
      <c r="I7" s="55">
        <v>295629531.3300002</v>
      </c>
      <c r="J7" s="55">
        <v>17268395.21999976</v>
      </c>
      <c r="K7" s="56">
        <f aca="true" t="shared" si="0" ref="K7:K40">SUM(E7:J7)</f>
        <v>1401314139.7599998</v>
      </c>
      <c r="L7" s="55"/>
      <c r="M7" s="56">
        <f aca="true" t="shared" si="1" ref="M7:M40">K7+L7</f>
        <v>1401314139.7599998</v>
      </c>
    </row>
    <row r="8" spans="1:13" ht="22.5" customHeight="1">
      <c r="A8" s="273" t="s">
        <v>254</v>
      </c>
      <c r="B8" s="274"/>
      <c r="C8" s="274"/>
      <c r="D8" s="1">
        <v>2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8">
        <f t="shared" si="0"/>
        <v>0</v>
      </c>
      <c r="L8" s="57"/>
      <c r="M8" s="58">
        <f t="shared" si="1"/>
        <v>0</v>
      </c>
    </row>
    <row r="9" spans="1:13" ht="21.75" customHeight="1">
      <c r="A9" s="273" t="s">
        <v>255</v>
      </c>
      <c r="B9" s="274"/>
      <c r="C9" s="274"/>
      <c r="D9" s="1">
        <v>3</v>
      </c>
      <c r="E9" s="57">
        <v>0</v>
      </c>
      <c r="F9" s="57">
        <v>0</v>
      </c>
      <c r="G9" s="57">
        <v>0</v>
      </c>
      <c r="H9" s="57">
        <v>0</v>
      </c>
      <c r="I9" s="57"/>
      <c r="J9" s="57"/>
      <c r="K9" s="58">
        <f t="shared" si="0"/>
        <v>0</v>
      </c>
      <c r="L9" s="57"/>
      <c r="M9" s="58">
        <f t="shared" si="1"/>
        <v>0</v>
      </c>
    </row>
    <row r="10" spans="1:13" ht="22.5" customHeight="1">
      <c r="A10" s="275" t="s">
        <v>345</v>
      </c>
      <c r="B10" s="274"/>
      <c r="C10" s="274"/>
      <c r="D10" s="1">
        <v>4</v>
      </c>
      <c r="E10" s="58">
        <f>SUM(E7:E9)</f>
        <v>442887200</v>
      </c>
      <c r="F10" s="58">
        <f aca="true" t="shared" si="2" ref="F10:L10">SUM(F7:F9)</f>
        <v>0</v>
      </c>
      <c r="G10" s="58">
        <f t="shared" si="2"/>
        <v>136839280.22999984</v>
      </c>
      <c r="H10" s="58">
        <f t="shared" si="2"/>
        <v>508689732.98</v>
      </c>
      <c r="I10" s="58">
        <f t="shared" si="2"/>
        <v>295629531.3300002</v>
      </c>
      <c r="J10" s="58">
        <f t="shared" si="2"/>
        <v>17268395.21999976</v>
      </c>
      <c r="K10" s="58">
        <f t="shared" si="0"/>
        <v>1401314139.7599998</v>
      </c>
      <c r="L10" s="58">
        <f t="shared" si="2"/>
        <v>0</v>
      </c>
      <c r="M10" s="58">
        <f t="shared" si="1"/>
        <v>1401314139.7599998</v>
      </c>
    </row>
    <row r="11" spans="1:13" ht="22.5" customHeight="1">
      <c r="A11" s="275" t="s">
        <v>346</v>
      </c>
      <c r="B11" s="276"/>
      <c r="C11" s="276"/>
      <c r="D11" s="1">
        <v>5</v>
      </c>
      <c r="E11" s="58">
        <f>E12+E13</f>
        <v>0</v>
      </c>
      <c r="F11" s="58">
        <f aca="true" t="shared" si="3" ref="F11:L11">F12+F13</f>
        <v>0</v>
      </c>
      <c r="G11" s="58">
        <f t="shared" si="3"/>
        <v>37202632.360495985</v>
      </c>
      <c r="H11" s="58">
        <f t="shared" si="3"/>
        <v>0</v>
      </c>
      <c r="I11" s="58">
        <f t="shared" si="3"/>
        <v>0</v>
      </c>
      <c r="J11" s="58">
        <f t="shared" si="3"/>
        <v>-412845089.98</v>
      </c>
      <c r="K11" s="58">
        <f t="shared" si="0"/>
        <v>-375642457.61950403</v>
      </c>
      <c r="L11" s="58">
        <f t="shared" si="3"/>
        <v>0</v>
      </c>
      <c r="M11" s="58">
        <f t="shared" si="1"/>
        <v>-375642457.61950403</v>
      </c>
    </row>
    <row r="12" spans="1:13" ht="12.75">
      <c r="A12" s="273" t="s">
        <v>90</v>
      </c>
      <c r="B12" s="274"/>
      <c r="C12" s="274"/>
      <c r="D12" s="1">
        <v>6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-412845089.98</v>
      </c>
      <c r="K12" s="58">
        <f t="shared" si="0"/>
        <v>-412845089.98</v>
      </c>
      <c r="L12" s="57"/>
      <c r="M12" s="58">
        <f t="shared" si="1"/>
        <v>-412845089.98</v>
      </c>
    </row>
    <row r="13" spans="1:13" ht="21.75" customHeight="1">
      <c r="A13" s="273" t="s">
        <v>88</v>
      </c>
      <c r="B13" s="274"/>
      <c r="C13" s="274"/>
      <c r="D13" s="1">
        <v>7</v>
      </c>
      <c r="E13" s="58">
        <f aca="true" t="shared" si="4" ref="E13:J13">SUM(E14:E17)</f>
        <v>0</v>
      </c>
      <c r="F13" s="58">
        <f t="shared" si="4"/>
        <v>0</v>
      </c>
      <c r="G13" s="58">
        <f t="shared" si="4"/>
        <v>37202632.360495985</v>
      </c>
      <c r="H13" s="58">
        <f t="shared" si="4"/>
        <v>0</v>
      </c>
      <c r="I13" s="58">
        <f t="shared" si="4"/>
        <v>0</v>
      </c>
      <c r="J13" s="58">
        <f t="shared" si="4"/>
        <v>0</v>
      </c>
      <c r="K13" s="58">
        <f t="shared" si="0"/>
        <v>37202632.360495985</v>
      </c>
      <c r="L13" s="58">
        <f>SUM(L14:L17)</f>
        <v>0</v>
      </c>
      <c r="M13" s="58">
        <f t="shared" si="1"/>
        <v>37202632.360495985</v>
      </c>
    </row>
    <row r="14" spans="1:13" ht="27.75" customHeight="1">
      <c r="A14" s="273" t="s">
        <v>294</v>
      </c>
      <c r="B14" s="274"/>
      <c r="C14" s="274"/>
      <c r="D14" s="1">
        <v>8</v>
      </c>
      <c r="E14" s="57">
        <v>0</v>
      </c>
      <c r="F14" s="57">
        <v>0</v>
      </c>
      <c r="G14" s="57">
        <v>-61273932.57</v>
      </c>
      <c r="H14" s="57">
        <v>0</v>
      </c>
      <c r="I14" s="57">
        <v>0</v>
      </c>
      <c r="J14" s="57">
        <v>0</v>
      </c>
      <c r="K14" s="58">
        <f t="shared" si="0"/>
        <v>-61273932.57</v>
      </c>
      <c r="L14" s="57"/>
      <c r="M14" s="58">
        <f t="shared" si="1"/>
        <v>-61273932.57</v>
      </c>
    </row>
    <row r="15" spans="1:13" ht="22.5" customHeight="1">
      <c r="A15" s="273" t="s">
        <v>295</v>
      </c>
      <c r="B15" s="274"/>
      <c r="C15" s="274"/>
      <c r="D15" s="1">
        <v>9</v>
      </c>
      <c r="E15" s="57">
        <v>0</v>
      </c>
      <c r="F15" s="57">
        <v>0</v>
      </c>
      <c r="G15" s="57">
        <v>98128982.64049599</v>
      </c>
      <c r="H15" s="57">
        <v>0</v>
      </c>
      <c r="I15" s="57">
        <v>0</v>
      </c>
      <c r="J15" s="57">
        <v>0</v>
      </c>
      <c r="K15" s="58">
        <f t="shared" si="0"/>
        <v>98128982.64049599</v>
      </c>
      <c r="L15" s="57"/>
      <c r="M15" s="58">
        <f t="shared" si="1"/>
        <v>98128982.64049599</v>
      </c>
    </row>
    <row r="16" spans="1:13" ht="24" customHeight="1">
      <c r="A16" s="273" t="s">
        <v>296</v>
      </c>
      <c r="B16" s="274"/>
      <c r="C16" s="274"/>
      <c r="D16" s="1">
        <v>10</v>
      </c>
      <c r="E16" s="57">
        <v>0</v>
      </c>
      <c r="F16" s="57">
        <v>0</v>
      </c>
      <c r="G16" s="57">
        <v>347582.29</v>
      </c>
      <c r="H16" s="57">
        <v>0</v>
      </c>
      <c r="I16" s="57">
        <v>0</v>
      </c>
      <c r="J16" s="57">
        <v>0</v>
      </c>
      <c r="K16" s="58">
        <f t="shared" si="0"/>
        <v>347582.29</v>
      </c>
      <c r="L16" s="57"/>
      <c r="M16" s="58">
        <f t="shared" si="1"/>
        <v>347582.29</v>
      </c>
    </row>
    <row r="17" spans="1:13" ht="20.25" customHeight="1">
      <c r="A17" s="273" t="s">
        <v>257</v>
      </c>
      <c r="B17" s="274"/>
      <c r="C17" s="274"/>
      <c r="D17" s="1">
        <v>11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/>
      <c r="L17" s="57"/>
      <c r="M17" s="58">
        <f t="shared" si="1"/>
        <v>0</v>
      </c>
    </row>
    <row r="18" spans="1:13" ht="21.75" customHeight="1">
      <c r="A18" s="275" t="s">
        <v>347</v>
      </c>
      <c r="B18" s="274"/>
      <c r="C18" s="274"/>
      <c r="D18" s="1">
        <v>12</v>
      </c>
      <c r="E18" s="58">
        <f aca="true" t="shared" si="5" ref="E18:J18">SUM(E19:E22)</f>
        <v>158688600</v>
      </c>
      <c r="F18" s="58">
        <f t="shared" si="5"/>
        <v>681482525.25</v>
      </c>
      <c r="G18" s="58">
        <f t="shared" si="5"/>
        <v>-2460564.45</v>
      </c>
      <c r="H18" s="58">
        <f t="shared" si="5"/>
        <v>4317098.81</v>
      </c>
      <c r="I18" s="58">
        <f t="shared" si="5"/>
        <v>15047001.97</v>
      </c>
      <c r="J18" s="58">
        <f t="shared" si="5"/>
        <v>-17268395.22</v>
      </c>
      <c r="K18" s="58">
        <f t="shared" si="0"/>
        <v>839806266.3599999</v>
      </c>
      <c r="L18" s="58">
        <f>SUM(L19:L22)</f>
        <v>0</v>
      </c>
      <c r="M18" s="58">
        <f t="shared" si="1"/>
        <v>839806266.3599999</v>
      </c>
    </row>
    <row r="19" spans="1:13" ht="21.75" customHeight="1">
      <c r="A19" s="273" t="s">
        <v>89</v>
      </c>
      <c r="B19" s="274"/>
      <c r="C19" s="274"/>
      <c r="D19" s="1">
        <v>13</v>
      </c>
      <c r="E19" s="57">
        <v>158688600</v>
      </c>
      <c r="F19" s="57">
        <v>681482525.25</v>
      </c>
      <c r="G19" s="57">
        <v>0</v>
      </c>
      <c r="H19" s="57">
        <v>0</v>
      </c>
      <c r="I19" s="57">
        <v>0</v>
      </c>
      <c r="J19" s="57">
        <v>0</v>
      </c>
      <c r="K19" s="58">
        <f t="shared" si="0"/>
        <v>840171125.25</v>
      </c>
      <c r="L19" s="57"/>
      <c r="M19" s="58">
        <f t="shared" si="1"/>
        <v>840171125.25</v>
      </c>
    </row>
    <row r="20" spans="1:13" ht="12.75">
      <c r="A20" s="273" t="s">
        <v>298</v>
      </c>
      <c r="B20" s="274"/>
      <c r="C20" s="274"/>
      <c r="D20" s="1">
        <v>14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8">
        <f t="shared" si="0"/>
        <v>0</v>
      </c>
      <c r="L20" s="57"/>
      <c r="M20" s="58">
        <f t="shared" si="1"/>
        <v>0</v>
      </c>
    </row>
    <row r="21" spans="1:13" ht="12.75">
      <c r="A21" s="273" t="s">
        <v>299</v>
      </c>
      <c r="B21" s="274"/>
      <c r="C21" s="274"/>
      <c r="D21" s="1">
        <v>15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-980000</v>
      </c>
      <c r="K21" s="58">
        <f t="shared" si="0"/>
        <v>-980000</v>
      </c>
      <c r="L21" s="57"/>
      <c r="M21" s="58">
        <f t="shared" si="1"/>
        <v>-980000</v>
      </c>
    </row>
    <row r="22" spans="1:13" ht="12.75">
      <c r="A22" s="273" t="s">
        <v>300</v>
      </c>
      <c r="B22" s="274"/>
      <c r="C22" s="274"/>
      <c r="D22" s="1">
        <v>16</v>
      </c>
      <c r="E22" s="57">
        <v>0</v>
      </c>
      <c r="F22" s="57">
        <v>0</v>
      </c>
      <c r="G22" s="57">
        <v>-2460564.45</v>
      </c>
      <c r="H22" s="57">
        <v>4317098.81</v>
      </c>
      <c r="I22" s="57">
        <v>15047001.97</v>
      </c>
      <c r="J22" s="57">
        <v>-16288395.219999999</v>
      </c>
      <c r="K22" s="58">
        <f t="shared" si="0"/>
        <v>615141.1099999994</v>
      </c>
      <c r="L22" s="57"/>
      <c r="M22" s="58">
        <f t="shared" si="1"/>
        <v>615141.1099999994</v>
      </c>
    </row>
    <row r="23" spans="1:13" ht="22.5" customHeight="1" thickBot="1">
      <c r="A23" s="287" t="s">
        <v>348</v>
      </c>
      <c r="B23" s="288"/>
      <c r="C23" s="288"/>
      <c r="D23" s="14">
        <v>17</v>
      </c>
      <c r="E23" s="59">
        <f aca="true" t="shared" si="6" ref="E23:J23">E10+E11+E18</f>
        <v>601575800</v>
      </c>
      <c r="F23" s="59">
        <f t="shared" si="6"/>
        <v>681482525.25</v>
      </c>
      <c r="G23" s="59">
        <f t="shared" si="6"/>
        <v>171581348.14049584</v>
      </c>
      <c r="H23" s="59">
        <f t="shared" si="6"/>
        <v>513006831.79</v>
      </c>
      <c r="I23" s="59">
        <f t="shared" si="6"/>
        <v>310676533.30000025</v>
      </c>
      <c r="J23" s="59">
        <f t="shared" si="6"/>
        <v>-412845089.98000026</v>
      </c>
      <c r="K23" s="59">
        <f t="shared" si="0"/>
        <v>1865477948.5004957</v>
      </c>
      <c r="L23" s="59">
        <f>L10+L11+L18</f>
        <v>0</v>
      </c>
      <c r="M23" s="59">
        <f t="shared" si="1"/>
        <v>1865477948.5004957</v>
      </c>
    </row>
    <row r="24" spans="1:13" ht="22.5" customHeight="1" thickTop="1">
      <c r="A24" s="289" t="s">
        <v>301</v>
      </c>
      <c r="B24" s="290"/>
      <c r="C24" s="290"/>
      <c r="D24" s="15">
        <v>18</v>
      </c>
      <c r="E24" s="60">
        <f aca="true" t="shared" si="7" ref="E24:J24">+E23</f>
        <v>601575800</v>
      </c>
      <c r="F24" s="60">
        <f t="shared" si="7"/>
        <v>681482525.25</v>
      </c>
      <c r="G24" s="60">
        <f t="shared" si="7"/>
        <v>171581348.14049584</v>
      </c>
      <c r="H24" s="60">
        <f t="shared" si="7"/>
        <v>513006831.79</v>
      </c>
      <c r="I24" s="60">
        <f t="shared" si="7"/>
        <v>310676533.30000025</v>
      </c>
      <c r="J24" s="60">
        <f t="shared" si="7"/>
        <v>-412845089.98000026</v>
      </c>
      <c r="K24" s="61">
        <f t="shared" si="0"/>
        <v>1865477948.5004957</v>
      </c>
      <c r="L24" s="60"/>
      <c r="M24" s="61">
        <f t="shared" si="1"/>
        <v>1865477948.5004957</v>
      </c>
    </row>
    <row r="25" spans="1:13" ht="12.75">
      <c r="A25" s="273" t="s">
        <v>303</v>
      </c>
      <c r="B25" s="274"/>
      <c r="C25" s="274"/>
      <c r="D25" s="1">
        <v>19</v>
      </c>
      <c r="E25" s="57"/>
      <c r="F25" s="57"/>
      <c r="G25" s="57"/>
      <c r="H25" s="57"/>
      <c r="I25" s="57"/>
      <c r="J25" s="57"/>
      <c r="K25" s="58">
        <f t="shared" si="0"/>
        <v>0</v>
      </c>
      <c r="L25" s="57"/>
      <c r="M25" s="58">
        <f t="shared" si="1"/>
        <v>0</v>
      </c>
    </row>
    <row r="26" spans="1:13" ht="20.25" customHeight="1">
      <c r="A26" s="273" t="s">
        <v>302</v>
      </c>
      <c r="B26" s="274"/>
      <c r="C26" s="274"/>
      <c r="D26" s="1">
        <v>20</v>
      </c>
      <c r="E26" s="57"/>
      <c r="F26" s="57"/>
      <c r="G26" s="57"/>
      <c r="H26" s="57"/>
      <c r="I26" s="57"/>
      <c r="J26" s="57"/>
      <c r="K26" s="58">
        <f t="shared" si="0"/>
        <v>0</v>
      </c>
      <c r="L26" s="57"/>
      <c r="M26" s="58">
        <f t="shared" si="1"/>
        <v>0</v>
      </c>
    </row>
    <row r="27" spans="1:13" ht="21.75" customHeight="1">
      <c r="A27" s="275" t="s">
        <v>349</v>
      </c>
      <c r="B27" s="274"/>
      <c r="C27" s="274"/>
      <c r="D27" s="1">
        <v>21</v>
      </c>
      <c r="E27" s="58">
        <f>SUM(E24:E26)</f>
        <v>601575800</v>
      </c>
      <c r="F27" s="58">
        <f aca="true" t="shared" si="8" ref="F27:L27">SUM(F24:F26)</f>
        <v>681482525.25</v>
      </c>
      <c r="G27" s="58">
        <f t="shared" si="8"/>
        <v>171581348.14049584</v>
      </c>
      <c r="H27" s="58">
        <f t="shared" si="8"/>
        <v>513006831.79</v>
      </c>
      <c r="I27" s="58">
        <f t="shared" si="8"/>
        <v>310676533.30000025</v>
      </c>
      <c r="J27" s="58">
        <f t="shared" si="8"/>
        <v>-412845089.98000026</v>
      </c>
      <c r="K27" s="58">
        <f t="shared" si="0"/>
        <v>1865477948.5004957</v>
      </c>
      <c r="L27" s="58">
        <f t="shared" si="8"/>
        <v>0</v>
      </c>
      <c r="M27" s="58">
        <f t="shared" si="1"/>
        <v>1865477948.5004957</v>
      </c>
    </row>
    <row r="28" spans="1:13" ht="23.25" customHeight="1">
      <c r="A28" s="275" t="s">
        <v>350</v>
      </c>
      <c r="B28" s="274"/>
      <c r="C28" s="274"/>
      <c r="D28" s="1">
        <v>22</v>
      </c>
      <c r="E28" s="58">
        <f>E29+E30</f>
        <v>0</v>
      </c>
      <c r="F28" s="58">
        <f aca="true" t="shared" si="9" ref="F28:L28">F29+F30</f>
        <v>0</v>
      </c>
      <c r="G28" s="58">
        <f t="shared" si="9"/>
        <v>-28448822.269999962</v>
      </c>
      <c r="H28" s="58">
        <f>H29+H30</f>
        <v>0</v>
      </c>
      <c r="I28" s="58">
        <f t="shared" si="9"/>
        <v>0</v>
      </c>
      <c r="J28" s="58">
        <f t="shared" si="9"/>
        <v>45777167.22399756</v>
      </c>
      <c r="K28" s="58">
        <f>SUM(E28:J28)</f>
        <v>17328344.9539976</v>
      </c>
      <c r="L28" s="58">
        <f t="shared" si="9"/>
        <v>0</v>
      </c>
      <c r="M28" s="58">
        <f t="shared" si="1"/>
        <v>17328344.9539976</v>
      </c>
    </row>
    <row r="29" spans="1:13" ht="13.5" customHeight="1">
      <c r="A29" s="273" t="s">
        <v>256</v>
      </c>
      <c r="B29" s="274"/>
      <c r="C29" s="274"/>
      <c r="D29" s="1">
        <v>23</v>
      </c>
      <c r="E29" s="57"/>
      <c r="F29" s="57"/>
      <c r="G29" s="57"/>
      <c r="H29" s="57"/>
      <c r="I29" s="57"/>
      <c r="J29" s="57">
        <v>45777167.22399756</v>
      </c>
      <c r="K29" s="58">
        <f t="shared" si="0"/>
        <v>45777167.22399756</v>
      </c>
      <c r="L29" s="57"/>
      <c r="M29" s="58">
        <f t="shared" si="1"/>
        <v>45777167.22399756</v>
      </c>
    </row>
    <row r="30" spans="1:13" ht="21.75" customHeight="1">
      <c r="A30" s="273" t="s">
        <v>87</v>
      </c>
      <c r="B30" s="274"/>
      <c r="C30" s="274"/>
      <c r="D30" s="1">
        <v>24</v>
      </c>
      <c r="E30" s="58">
        <f aca="true" t="shared" si="10" ref="E30:J30">SUM(E31:E34)</f>
        <v>0</v>
      </c>
      <c r="F30" s="58">
        <f t="shared" si="10"/>
        <v>0</v>
      </c>
      <c r="G30" s="58">
        <f>SUM(G31:G34)</f>
        <v>-28448822.269999962</v>
      </c>
      <c r="H30" s="58">
        <f t="shared" si="10"/>
        <v>0</v>
      </c>
      <c r="I30" s="58">
        <f t="shared" si="10"/>
        <v>0</v>
      </c>
      <c r="J30" s="58">
        <f t="shared" si="10"/>
        <v>0</v>
      </c>
      <c r="K30" s="58">
        <f t="shared" si="0"/>
        <v>-28448822.269999962</v>
      </c>
      <c r="L30" s="58">
        <f>SUM(L31:L34)</f>
        <v>0</v>
      </c>
      <c r="M30" s="58">
        <f t="shared" si="1"/>
        <v>-28448822.269999962</v>
      </c>
    </row>
    <row r="31" spans="1:13" ht="21.75" customHeight="1">
      <c r="A31" s="273" t="s">
        <v>294</v>
      </c>
      <c r="B31" s="274"/>
      <c r="C31" s="274"/>
      <c r="D31" s="1">
        <v>25</v>
      </c>
      <c r="E31" s="57"/>
      <c r="F31" s="57"/>
      <c r="G31" s="57">
        <v>120617.58</v>
      </c>
      <c r="H31" s="57"/>
      <c r="I31" s="57"/>
      <c r="J31" s="57"/>
      <c r="K31" s="58">
        <f t="shared" si="0"/>
        <v>120617.58</v>
      </c>
      <c r="L31" s="57"/>
      <c r="M31" s="58">
        <f t="shared" si="1"/>
        <v>120617.58</v>
      </c>
    </row>
    <row r="32" spans="1:13" ht="21.75" customHeight="1">
      <c r="A32" s="273" t="s">
        <v>295</v>
      </c>
      <c r="B32" s="274"/>
      <c r="C32" s="274"/>
      <c r="D32" s="1">
        <v>26</v>
      </c>
      <c r="E32" s="57"/>
      <c r="F32" s="57"/>
      <c r="G32" s="57">
        <v>-34427892.50999995</v>
      </c>
      <c r="H32" s="57"/>
      <c r="I32" s="57"/>
      <c r="J32" s="57"/>
      <c r="K32" s="58">
        <f t="shared" si="0"/>
        <v>-34427892.50999995</v>
      </c>
      <c r="L32" s="57"/>
      <c r="M32" s="58">
        <f t="shared" si="1"/>
        <v>-34427892.50999995</v>
      </c>
    </row>
    <row r="33" spans="1:13" ht="22.5" customHeight="1">
      <c r="A33" s="273" t="s">
        <v>296</v>
      </c>
      <c r="B33" s="274"/>
      <c r="C33" s="274"/>
      <c r="D33" s="1">
        <v>27</v>
      </c>
      <c r="E33" s="57"/>
      <c r="F33" s="57"/>
      <c r="G33" s="57">
        <v>5858452.659999992</v>
      </c>
      <c r="H33" s="57"/>
      <c r="I33" s="57"/>
      <c r="J33" s="57"/>
      <c r="K33" s="58">
        <f t="shared" si="0"/>
        <v>5858452.659999992</v>
      </c>
      <c r="L33" s="57"/>
      <c r="M33" s="58">
        <f t="shared" si="1"/>
        <v>5858452.659999992</v>
      </c>
    </row>
    <row r="34" spans="1:13" ht="21" customHeight="1">
      <c r="A34" s="273" t="s">
        <v>257</v>
      </c>
      <c r="B34" s="274"/>
      <c r="C34" s="274"/>
      <c r="D34" s="1">
        <v>28</v>
      </c>
      <c r="E34" s="57"/>
      <c r="F34" s="57"/>
      <c r="G34" s="57">
        <v>0</v>
      </c>
      <c r="H34" s="57"/>
      <c r="I34" s="57"/>
      <c r="J34" s="57"/>
      <c r="K34" s="58">
        <f t="shared" si="0"/>
        <v>0</v>
      </c>
      <c r="L34" s="57"/>
      <c r="M34" s="58">
        <f t="shared" si="1"/>
        <v>0</v>
      </c>
    </row>
    <row r="35" spans="1:13" ht="33.75" customHeight="1">
      <c r="A35" s="275" t="s">
        <v>351</v>
      </c>
      <c r="B35" s="274"/>
      <c r="C35" s="274"/>
      <c r="D35" s="1">
        <v>29</v>
      </c>
      <c r="E35" s="58">
        <f aca="true" t="shared" si="11" ref="E35:J35">SUM(E36:E39)</f>
        <v>0</v>
      </c>
      <c r="F35" s="58">
        <f t="shared" si="11"/>
        <v>0</v>
      </c>
      <c r="G35" s="58">
        <f t="shared" si="11"/>
        <v>-1138203.5099999998</v>
      </c>
      <c r="H35" s="58">
        <f t="shared" si="11"/>
        <v>-117471537.95</v>
      </c>
      <c r="I35" s="58">
        <f t="shared" si="11"/>
        <v>-293950797.64</v>
      </c>
      <c r="J35" s="58">
        <f t="shared" si="11"/>
        <v>412845089.98000026</v>
      </c>
      <c r="K35" s="58">
        <f t="shared" si="0"/>
        <v>284550.88000023365</v>
      </c>
      <c r="L35" s="58">
        <f>SUM(L36:L39)</f>
        <v>0</v>
      </c>
      <c r="M35" s="58">
        <f t="shared" si="1"/>
        <v>284550.88000023365</v>
      </c>
    </row>
    <row r="36" spans="1:13" ht="26.25" customHeight="1">
      <c r="A36" s="273" t="s">
        <v>297</v>
      </c>
      <c r="B36" s="274"/>
      <c r="C36" s="274"/>
      <c r="D36" s="1">
        <v>30</v>
      </c>
      <c r="E36" s="57"/>
      <c r="F36" s="57"/>
      <c r="G36" s="57"/>
      <c r="H36" s="57"/>
      <c r="I36" s="57"/>
      <c r="J36" s="57"/>
      <c r="K36" s="58">
        <f t="shared" si="0"/>
        <v>0</v>
      </c>
      <c r="L36" s="57"/>
      <c r="M36" s="58">
        <f t="shared" si="1"/>
        <v>0</v>
      </c>
    </row>
    <row r="37" spans="1:13" ht="12.75">
      <c r="A37" s="273" t="s">
        <v>298</v>
      </c>
      <c r="B37" s="274"/>
      <c r="C37" s="274"/>
      <c r="D37" s="1">
        <v>31</v>
      </c>
      <c r="E37" s="57"/>
      <c r="F37" s="57"/>
      <c r="G37" s="57"/>
      <c r="H37" s="57"/>
      <c r="I37" s="57"/>
      <c r="J37" s="57"/>
      <c r="K37" s="58">
        <f t="shared" si="0"/>
        <v>0</v>
      </c>
      <c r="L37" s="57"/>
      <c r="M37" s="58">
        <f t="shared" si="1"/>
        <v>0</v>
      </c>
    </row>
    <row r="38" spans="1:13" ht="12.75">
      <c r="A38" s="273" t="s">
        <v>299</v>
      </c>
      <c r="B38" s="274"/>
      <c r="C38" s="274"/>
      <c r="D38" s="1">
        <v>32</v>
      </c>
      <c r="E38" s="57"/>
      <c r="F38" s="57"/>
      <c r="G38" s="57"/>
      <c r="H38" s="57"/>
      <c r="I38" s="57"/>
      <c r="J38" s="57"/>
      <c r="K38" s="58">
        <f t="shared" si="0"/>
        <v>0</v>
      </c>
      <c r="L38" s="57"/>
      <c r="M38" s="58">
        <f t="shared" si="1"/>
        <v>0</v>
      </c>
    </row>
    <row r="39" spans="1:13" ht="12.75">
      <c r="A39" s="273" t="s">
        <v>91</v>
      </c>
      <c r="B39" s="274"/>
      <c r="C39" s="274"/>
      <c r="D39" s="1">
        <v>33</v>
      </c>
      <c r="E39" s="57"/>
      <c r="F39" s="57"/>
      <c r="G39" s="57">
        <v>-1138203.5099999998</v>
      </c>
      <c r="H39" s="57">
        <v>-117471537.95</v>
      </c>
      <c r="I39" s="57">
        <v>-293950797.64</v>
      </c>
      <c r="J39" s="57">
        <v>412845089.98000026</v>
      </c>
      <c r="K39" s="58">
        <f t="shared" si="0"/>
        <v>284550.88000023365</v>
      </c>
      <c r="L39" s="57"/>
      <c r="M39" s="58">
        <f t="shared" si="1"/>
        <v>284550.88000023365</v>
      </c>
    </row>
    <row r="40" spans="1:13" ht="39" customHeight="1">
      <c r="A40" s="291" t="s">
        <v>352</v>
      </c>
      <c r="B40" s="292"/>
      <c r="C40" s="292"/>
      <c r="D40" s="12">
        <v>34</v>
      </c>
      <c r="E40" s="62">
        <f aca="true" t="shared" si="12" ref="E40:J40">E27+E28+E35</f>
        <v>601575800</v>
      </c>
      <c r="F40" s="62">
        <f t="shared" si="12"/>
        <v>681482525.25</v>
      </c>
      <c r="G40" s="62">
        <f t="shared" si="12"/>
        <v>141994322.3604959</v>
      </c>
      <c r="H40" s="62">
        <f t="shared" si="12"/>
        <v>395535293.84000003</v>
      </c>
      <c r="I40" s="62">
        <f t="shared" si="12"/>
        <v>16725735.660000265</v>
      </c>
      <c r="J40" s="62">
        <f t="shared" si="12"/>
        <v>45777167.22399759</v>
      </c>
      <c r="K40" s="62">
        <f t="shared" si="0"/>
        <v>1883090844.3344936</v>
      </c>
      <c r="L40" s="62">
        <f>L27+L28+L35</f>
        <v>0</v>
      </c>
      <c r="M40" s="62">
        <f t="shared" si="1"/>
        <v>1883090844.3344936</v>
      </c>
    </row>
    <row r="43" spans="5:14" ht="12.75"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5:14" ht="12.75"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5:14" ht="12.75">
      <c r="E45" s="134"/>
      <c r="F45" s="134"/>
      <c r="G45" s="134"/>
      <c r="H45" s="134"/>
      <c r="I45" s="134"/>
      <c r="J45" s="134"/>
      <c r="K45" s="134"/>
      <c r="L45" s="134"/>
      <c r="M45" s="134"/>
      <c r="N45" s="134"/>
    </row>
    <row r="46" spans="5:14" ht="12.75"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5:14" ht="12.75"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5:14" ht="12.75"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5:14" ht="12.75"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5:14" ht="12.75"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5:14" ht="12.75"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5:14" ht="12.75"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5:14" ht="12.75"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5:14" ht="12.75"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5:14" ht="12.75"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5:14" ht="12.75"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5:14" ht="12.75">
      <c r="E57" s="134"/>
      <c r="F57" s="134"/>
      <c r="G57" s="134"/>
      <c r="H57" s="134"/>
      <c r="I57" s="134"/>
      <c r="J57" s="134"/>
      <c r="K57" s="134"/>
      <c r="L57" s="134"/>
      <c r="M57" s="134"/>
      <c r="N57" s="134"/>
    </row>
    <row r="58" spans="5:14" ht="12.75"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5:14" ht="12.75"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5:14" ht="12.75"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5:14" ht="12.75"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5:14" ht="12.75"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5:14" ht="12.75"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5:14" ht="12.75">
      <c r="E64" s="134"/>
      <c r="F64" s="134"/>
      <c r="G64" s="134"/>
      <c r="H64" s="134"/>
      <c r="I64" s="134"/>
      <c r="J64" s="134"/>
      <c r="K64" s="134"/>
      <c r="L64" s="134"/>
      <c r="M64" s="134"/>
      <c r="N64" s="134"/>
    </row>
    <row r="65" spans="5:14" ht="12.75">
      <c r="E65" s="134"/>
      <c r="F65" s="134"/>
      <c r="G65" s="134"/>
      <c r="H65" s="134"/>
      <c r="I65" s="134"/>
      <c r="J65" s="134"/>
      <c r="K65" s="134"/>
      <c r="L65" s="134"/>
      <c r="M65" s="134"/>
      <c r="N65" s="134"/>
    </row>
    <row r="66" spans="5:14" ht="12.75"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5:14" ht="12.75"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5:14" ht="12.75">
      <c r="E68" s="134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5:14" ht="12.75">
      <c r="E69" s="134"/>
      <c r="F69" s="134"/>
      <c r="G69" s="134"/>
      <c r="H69" s="134"/>
      <c r="I69" s="134"/>
      <c r="J69" s="134"/>
      <c r="K69" s="134"/>
      <c r="L69" s="134"/>
      <c r="M69" s="134"/>
      <c r="N69" s="134"/>
    </row>
    <row r="70" spans="5:14" ht="12.75">
      <c r="E70" s="134"/>
      <c r="F70" s="134"/>
      <c r="G70" s="134"/>
      <c r="H70" s="134"/>
      <c r="I70" s="134"/>
      <c r="J70" s="134"/>
      <c r="K70" s="134"/>
      <c r="L70" s="134"/>
      <c r="M70" s="134"/>
      <c r="N70" s="134"/>
    </row>
    <row r="71" spans="5:14" ht="12.75">
      <c r="E71" s="134"/>
      <c r="F71" s="134"/>
      <c r="G71" s="134"/>
      <c r="H71" s="134"/>
      <c r="I71" s="134"/>
      <c r="J71" s="134"/>
      <c r="K71" s="134"/>
      <c r="L71" s="134"/>
      <c r="M71" s="134"/>
      <c r="N71" s="134"/>
    </row>
    <row r="72" spans="5:14" ht="12.75"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5:14" ht="12.75">
      <c r="E73" s="134"/>
      <c r="F73" s="134"/>
      <c r="G73" s="134"/>
      <c r="H73" s="134"/>
      <c r="I73" s="134"/>
      <c r="J73" s="134"/>
      <c r="K73" s="134"/>
      <c r="L73" s="134"/>
      <c r="M73" s="134"/>
      <c r="N73" s="134"/>
    </row>
    <row r="74" spans="5:14" ht="12.75">
      <c r="E74" s="134"/>
      <c r="F74" s="134"/>
      <c r="G74" s="134"/>
      <c r="H74" s="134"/>
      <c r="I74" s="134"/>
      <c r="J74" s="134"/>
      <c r="K74" s="134"/>
      <c r="L74" s="134"/>
      <c r="M74" s="134"/>
      <c r="N74" s="134"/>
    </row>
    <row r="75" spans="5:14" ht="12.75">
      <c r="E75" s="134"/>
      <c r="F75" s="134"/>
      <c r="G75" s="134"/>
      <c r="H75" s="134"/>
      <c r="I75" s="134"/>
      <c r="J75" s="134"/>
      <c r="K75" s="134"/>
      <c r="L75" s="134"/>
      <c r="M75" s="134"/>
      <c r="N75" s="134"/>
    </row>
    <row r="76" spans="5:14" ht="12.75">
      <c r="E76" s="134"/>
      <c r="F76" s="134"/>
      <c r="G76" s="134"/>
      <c r="H76" s="134"/>
      <c r="I76" s="134"/>
      <c r="J76" s="134"/>
      <c r="K76" s="134"/>
      <c r="L76" s="134"/>
      <c r="M76" s="134"/>
      <c r="N76" s="134"/>
    </row>
    <row r="77" spans="5:13" ht="12.75">
      <c r="E77" s="134"/>
      <c r="F77" s="134"/>
      <c r="G77" s="134"/>
      <c r="H77" s="134"/>
      <c r="I77" s="134"/>
      <c r="J77" s="134"/>
      <c r="K77" s="134"/>
      <c r="L77" s="134"/>
      <c r="M77" s="134"/>
    </row>
    <row r="78" spans="5:13" ht="12.75">
      <c r="E78" s="134"/>
      <c r="F78" s="134"/>
      <c r="G78" s="134"/>
      <c r="H78" s="134"/>
      <c r="I78" s="134"/>
      <c r="J78" s="134"/>
      <c r="K78" s="134"/>
      <c r="L78" s="134"/>
      <c r="M78" s="134"/>
    </row>
    <row r="79" spans="5:13" ht="12.75">
      <c r="E79" s="134"/>
      <c r="F79" s="134"/>
      <c r="G79" s="134"/>
      <c r="H79" s="134"/>
      <c r="I79" s="134"/>
      <c r="J79" s="134"/>
      <c r="K79" s="134"/>
      <c r="L79" s="134"/>
      <c r="M79" s="134"/>
    </row>
    <row r="80" spans="5:13" ht="12.75">
      <c r="E80" s="134"/>
      <c r="F80" s="134"/>
      <c r="G80" s="134"/>
      <c r="H80" s="134"/>
      <c r="I80" s="134"/>
      <c r="J80" s="134"/>
      <c r="K80" s="134"/>
      <c r="L80" s="134"/>
      <c r="M80" s="134"/>
    </row>
    <row r="81" spans="5:13" ht="12.75">
      <c r="E81" s="134"/>
      <c r="F81" s="134"/>
      <c r="G81" s="134"/>
      <c r="H81" s="134"/>
      <c r="I81" s="134"/>
      <c r="J81" s="134"/>
      <c r="K81" s="134"/>
      <c r="L81" s="134"/>
      <c r="M81" s="134"/>
    </row>
    <row r="82" spans="5:13" ht="12.75">
      <c r="E82" s="134"/>
      <c r="F82" s="134"/>
      <c r="G82" s="134"/>
      <c r="H82" s="134"/>
      <c r="I82" s="134"/>
      <c r="J82" s="134"/>
      <c r="K82" s="134"/>
      <c r="L82" s="134"/>
      <c r="M82" s="134"/>
    </row>
    <row r="83" spans="5:13" ht="12.75">
      <c r="E83" s="134"/>
      <c r="F83" s="134"/>
      <c r="G83" s="134"/>
      <c r="H83" s="134"/>
      <c r="I83" s="134"/>
      <c r="J83" s="134"/>
      <c r="K83" s="134"/>
      <c r="L83" s="134"/>
      <c r="M83" s="134"/>
    </row>
    <row r="84" spans="5:13" ht="12.75">
      <c r="E84" s="134"/>
      <c r="F84" s="134"/>
      <c r="G84" s="134"/>
      <c r="H84" s="134"/>
      <c r="I84" s="134"/>
      <c r="J84" s="134"/>
      <c r="K84" s="134"/>
      <c r="L84" s="134"/>
      <c r="M84" s="134"/>
    </row>
    <row r="85" spans="5:13" ht="12.75">
      <c r="E85" s="134"/>
      <c r="F85" s="134"/>
      <c r="G85" s="134"/>
      <c r="H85" s="134"/>
      <c r="I85" s="134"/>
      <c r="J85" s="134"/>
      <c r="K85" s="134"/>
      <c r="L85" s="134"/>
      <c r="M85" s="134"/>
    </row>
    <row r="86" spans="5:13" ht="12.75">
      <c r="E86" s="134"/>
      <c r="F86" s="134"/>
      <c r="G86" s="134"/>
      <c r="H86" s="134"/>
      <c r="I86" s="134"/>
      <c r="J86" s="134"/>
      <c r="K86" s="134"/>
      <c r="L86" s="134"/>
      <c r="M86" s="134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ignoredErrors>
    <ignoredError sqref="E6:M6" numberStoredAsText="1"/>
    <ignoredError sqref="K7:M9 L10:M23" formulaRange="1"/>
    <ignoredError sqref="K10:K23 L24:M26 L27:M28 K24:K26 K27:K28 H30:K30 K29 H35:K35 K31:K33 K34 K39 K36:K38 E24:J26 F27:J28 F40:K40 F30:G30 F35:G35" formula="1" formulaRange="1"/>
    <ignoredError sqref="E10:J11 E13:J13 E18:J18 E23:J23" formula="1"/>
    <ignoredError sqref="L24:M26 L27:M28" formulaRange="1" unlockedFormula="1"/>
    <ignoredError sqref="K24:K26 K27:K28 H30:K30 K29 H35:K35 K31:K33 K34 K39 K36:K38" formula="1" formulaRange="1" unlockedFormula="1"/>
    <ignoredError sqref="E24:J26 F27:J28 F40:K40 F30:G30 F35:G35" formula="1" unlockedFormula="1"/>
    <ignoredError sqref="E30 E27:E28 L29:M40 E35 E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G33" sqref="G33"/>
    </sheetView>
  </sheetViews>
  <sheetFormatPr defaultColWidth="9.140625" defaultRowHeight="12.75"/>
  <cols>
    <col min="1" max="16384" width="9.140625" style="19" customWidth="1"/>
  </cols>
  <sheetData>
    <row r="1" spans="1:10" ht="1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293" t="s">
        <v>344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294" t="s">
        <v>82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">
      <c r="A25" s="20"/>
      <c r="B25" s="20"/>
      <c r="C25" s="20"/>
      <c r="D25" s="20"/>
      <c r="E25" s="20"/>
      <c r="F25" s="20"/>
      <c r="G25" s="20"/>
      <c r="H25" s="20"/>
      <c r="J25" s="20"/>
    </row>
    <row r="26" spans="1:10" ht="12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2012-07-25T10:58:12Z</cp:lastPrinted>
  <dcterms:created xsi:type="dcterms:W3CDTF">2008-10-17T11:51:54Z</dcterms:created>
  <dcterms:modified xsi:type="dcterms:W3CDTF">2016-02-29T12:00:08Z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