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PODACI'!$A$1:$I$66</definedName>
    <definedName name="razdoblje" localSheetId="0">'[1]Naslovni'!$E$7</definedName>
    <definedName name="razdoblje">'[1]Naslovni'!$E$7</definedName>
  </definedNames>
  <calcPr fullCalcOnLoad="1"/>
</workbook>
</file>

<file path=xl/comments1.xml><?xml version="1.0" encoding="utf-8"?>
<comments xmlns="http://schemas.openxmlformats.org/spreadsheetml/2006/main">
  <authors>
    <author>Karlo Tafra</author>
  </authors>
  <commentList>
    <comment ref="F77" authorId="0">
      <text>
        <r>
          <rPr>
            <b/>
            <sz val="8"/>
            <rFont val="Tahoma"/>
            <family val="0"/>
          </rPr>
          <t>Karlo Tafra:</t>
        </r>
        <r>
          <rPr>
            <sz val="8"/>
            <rFont val="Tahoma"/>
            <family val="0"/>
          </rPr>
          <t xml:space="preserve">
Potpise ne seliti jer skenirane stavljamo posebno</t>
        </r>
      </text>
    </comment>
  </commentList>
</comments>
</file>

<file path=xl/sharedStrings.xml><?xml version="1.0" encoding="utf-8"?>
<sst xmlns="http://schemas.openxmlformats.org/spreadsheetml/2006/main" count="546" uniqueCount="403">
  <si>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</si>
  <si>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</si>
  <si>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</si>
  <si>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</si>
  <si>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</si>
  <si>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</si>
  <si>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</si>
  <si>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</si>
  <si>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</si>
  <si>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</si>
  <si>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</si>
  <si>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</si>
  <si>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</si>
  <si>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</si>
  <si>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</si>
  <si>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</si>
  <si>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</si>
  <si>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</si>
  <si>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</si>
  <si>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</si>
  <si>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</si>
  <si>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</si>
  <si>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</si>
  <si>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</si>
  <si>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</si>
  <si>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</si>
  <si>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</si>
  <si>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</si>
  <si>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</si>
  <si>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</si>
  <si>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</si>
  <si>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</si>
  <si>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</si>
  <si>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</si>
  <si>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</si>
  <si>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</si>
  <si>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</si>
  <si>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</si>
  <si>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</si>
  <si>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</si>
  <si>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</si>
  <si>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</si>
  <si>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</si>
  <si>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</si>
  <si>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</si>
  <si>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</si>
  <si>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</si>
  <si>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</si>
  <si>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</si>
  <si>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</si>
  <si>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</si>
  <si>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</si>
  <si>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</si>
  <si>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</si>
  <si>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</si>
  <si>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</si>
  <si>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</si>
  <si>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</si>
  <si>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</si>
  <si>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</si>
  <si>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</si>
  <si>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</si>
  <si>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</si>
  <si>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</si>
  <si>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</si>
  <si>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</si>
  <si>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</si>
  <si>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</si>
  <si>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</si>
  <si>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</si>
  <si>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</si>
  <si>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</si>
  <si>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</si>
  <si>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</si>
  <si>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</si>
  <si>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</si>
  <si>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</si>
  <si>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</si>
  <si>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</si>
  <si>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</si>
  <si>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</si>
  <si>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</si>
  <si>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</si>
  <si>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</si>
  <si>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</si>
  <si>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</si>
  <si>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</si>
  <si>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</si>
  <si>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</si>
  <si>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</si>
  <si>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</si>
  <si>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</si>
  <si>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</si>
  <si>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</si>
  <si>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</si>
  <si>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</si>
  <si>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</si>
  <si>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</si>
  <si>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</si>
  <si>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</si>
  <si>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</si>
  <si>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</si>
  <si>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</si>
  <si>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</si>
  <si>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</si>
  <si>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</si>
  <si>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</si>
  <si>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</si>
  <si>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</si>
  <si>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</si>
  <si>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</si>
  <si>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</si>
  <si>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</si>
  <si>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</si>
  <si>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</si>
  <si>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</si>
  <si>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</si>
  <si>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</si>
  <si>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</si>
  <si>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</si>
  <si>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</si>
  <si>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</si>
  <si>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</si>
  <si>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</si>
  <si>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</si>
  <si>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</si>
  <si>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</si>
  <si>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</si>
  <si>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</si>
  <si>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</si>
  <si>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</si>
  <si>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</si>
  <si>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</si>
  <si>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</si>
  <si>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</si>
  <si>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</si>
  <si>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</si>
  <si>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</si>
  <si>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</si>
  <si>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</si>
  <si>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</si>
  <si>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</si>
  <si>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</si>
  <si>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</si>
  <si>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</si>
  <si>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</si>
  <si>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</si>
  <si>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</si>
  <si>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</si>
  <si>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</si>
  <si>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</si>
  <si>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</si>
  <si>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</si>
  <si>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</si>
  <si>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</si>
  <si>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</si>
  <si>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</si>
  <si>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</si>
  <si>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</si>
  <si>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</si>
  <si>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</si>
  <si>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</si>
  <si>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</si>
  <si>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</si>
  <si>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</si>
  <si>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</si>
  <si>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</si>
  <si>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</si>
  <si>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</si>
  <si>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</si>
  <si>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</si>
  <si>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</si>
  <si>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</si>
  <si>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</si>
  <si>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</si>
  <si>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</si>
  <si>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</si>
  <si>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</si>
  <si>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</si>
  <si>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</si>
  <si>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</si>
  <si>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</si>
  <si>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</si>
  <si>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</si>
  <si>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</si>
  <si>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</si>
  <si>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</si>
  <si>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</si>
  <si>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</si>
  <si>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</si>
  <si>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</si>
  <si>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</si>
  <si>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</si>
  <si>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</si>
  <si>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</si>
  <si>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</si>
  <si>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</si>
  <si>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</si>
  <si>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</si>
  <si>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</si>
  <si>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</si>
  <si>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</si>
  <si>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</si>
  <si>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</si>
  <si>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</si>
  <si>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</si>
  <si>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</si>
  <si>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</si>
  <si>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</si>
  <si>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</si>
  <si>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</si>
  <si>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</si>
  <si>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</si>
  <si>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</si>
  <si>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</si>
  <si>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</si>
  <si>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</si>
  <si>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</si>
  <si>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</si>
  <si>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</si>
  <si>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</si>
  <si>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</si>
  <si>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</si>
  <si>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</si>
  <si>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</si>
  <si>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</si>
  <si>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</si>
  <si>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</si>
  <si>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</si>
  <si>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</si>
  <si>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</si>
  <si>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</si>
  <si>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</si>
  <si>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</si>
  <si>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</si>
  <si>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</si>
  <si>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</si>
  <si>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</si>
  <si>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</si>
  <si>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</si>
  <si>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</si>
  <si>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</si>
  <si>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</si>
  <si>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</si>
  <si>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</si>
  <si>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</si>
  <si>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</si>
  <si>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</si>
  <si>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</si>
  <si>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</si>
  <si>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</si>
  <si>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</si>
  <si>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</si>
  <si>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</si>
  <si>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</si>
  <si>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</si>
  <si>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</si>
  <si>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</si>
  <si>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</si>
  <si>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</si>
  <si>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</si>
  <si>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</si>
  <si>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</si>
  <si>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</si>
  <si>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</si>
  <si>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</si>
  <si>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</si>
  <si>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</si>
  <si>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</si>
  <si>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</si>
  <si>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</si>
  <si>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</si>
  <si>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</si>
  <si>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</si>
  <si>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</si>
  <si>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</si>
  <si>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</si>
  <si>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</si>
  <si>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</si>
  <si>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</si>
  <si>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</si>
  <si>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</si>
  <si>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</si>
  <si>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</si>
  <si>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</si>
  <si>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</si>
  <si>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</si>
  <si>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</si>
  <si>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</si>
  <si>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</si>
  <si>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</si>
  <si>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</si>
  <si>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</si>
  <si>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</si>
  <si>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</si>
  <si>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</si>
  <si>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</si>
  <si>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</si>
  <si>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</si>
  <si>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</si>
  <si>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</si>
  <si>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</si>
  <si>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</si>
  <si>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</si>
  <si>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</si>
  <si>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</si>
  <si>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</si>
  <si>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</si>
  <si>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</si>
  <si>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</si>
  <si>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</si>
  <si>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</si>
  <si>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</si>
  <si>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</si>
  <si>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</si>
  <si>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</si>
  <si>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</si>
  <si>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</si>
  <si>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</si>
  <si>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</si>
  <si>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</si>
  <si>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</si>
  <si>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</si>
  <si>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</si>
  <si>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</si>
  <si>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</si>
  <si>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</si>
  <si>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</si>
  <si>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</si>
  <si>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</si>
  <si>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</si>
  <si>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</si>
  <si>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</si>
  <si>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</si>
  <si>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</si>
  <si>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</si>
  <si>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</si>
  <si>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</si>
  <si>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</si>
  <si>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</si>
  <si>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</si>
  <si>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</si>
  <si>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</si>
  <si>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</si>
  <si>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</si>
  <si>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</si>
  <si>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</si>
  <si>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</si>
  <si>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</si>
  <si>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</si>
  <si>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</si>
  <si>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</si>
  <si>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</si>
  <si>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</si>
  <si>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</si>
  <si>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</si>
  <si>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</si>
  <si>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</si>
  <si>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</si>
  <si>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</si>
  <si>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</si>
  <si>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</si>
  <si>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</si>
  <si>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</si>
  <si>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</si>
  <si>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</si>
  <si>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</si>
  <si>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</si>
  <si>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</si>
  <si>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</si>
  <si>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</si>
  <si>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</si>
  <si>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</si>
  <si>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</si>
  <si>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</si>
  <si>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</si>
  <si>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</si>
  <si>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</si>
  <si>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01.01.2012.</t>
  </si>
  <si>
    <t>31.03.2012.</t>
  </si>
  <si>
    <t>03276147</t>
  </si>
  <si>
    <t>080051022</t>
  </si>
  <si>
    <t>26187994862</t>
  </si>
  <si>
    <t>CROATIA osiguranje d.d.</t>
  </si>
  <si>
    <t>10 000</t>
  </si>
  <si>
    <t>ZAGREB</t>
  </si>
  <si>
    <t>Miramarska 22</t>
  </si>
  <si>
    <t>www.crosig.hr</t>
  </si>
  <si>
    <t>GRAD ZAGREB</t>
  </si>
  <si>
    <t>6512</t>
  </si>
  <si>
    <t>NE</t>
  </si>
  <si>
    <t>KUZMANOVIĆ KATICA</t>
  </si>
  <si>
    <t>01/6333-117</t>
  </si>
  <si>
    <t>01/6332-073</t>
  </si>
  <si>
    <t>katica.kuzmanovic@crosig.hr</t>
  </si>
  <si>
    <t>ZRINUŠIĆ ZDRAVKO, IVANČIĆ SILVANA</t>
  </si>
  <si>
    <t>Stanje na dan: 31.03.2012.</t>
  </si>
  <si>
    <t>U razdoblju: 01.01.2012. do 31.03.2012.</t>
  </si>
  <si>
    <t>Za razdoblje: 01.01.2012. do 31.03.2012.</t>
  </si>
  <si>
    <t>Silvana Ivančić</t>
  </si>
  <si>
    <t>Zdravko Zrinušić</t>
  </si>
  <si>
    <t>Članica Uprave</t>
  </si>
  <si>
    <t>Predsjednik Uprave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</si>
</sst>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6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63" applyFont="1" applyAlignment="1">
      <alignment/>
      <protection/>
    </xf>
    <xf numFmtId="0" fontId="14" fillId="0" borderId="0" xfId="63" applyFont="1">
      <alignment vertical="top"/>
      <protection/>
    </xf>
    <xf numFmtId="0" fontId="20" fillId="0" borderId="0" xfId="63" applyFont="1">
      <alignment vertical="top"/>
      <protection/>
    </xf>
    <xf numFmtId="0" fontId="21" fillId="0" borderId="0" xfId="63" applyFont="1" applyAlignment="1">
      <alignment/>
      <protection/>
    </xf>
    <xf numFmtId="0" fontId="20" fillId="0" borderId="0" xfId="63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25" xfId="63" applyFont="1" applyBorder="1" applyAlignment="1">
      <alignment/>
      <protection/>
    </xf>
    <xf numFmtId="0" fontId="0" fillId="0" borderId="26" xfId="63" applyFont="1" applyBorder="1" applyAlignment="1">
      <alignment/>
      <protection/>
    </xf>
    <xf numFmtId="0" fontId="0" fillId="0" borderId="27" xfId="63" applyFont="1" applyBorder="1" applyAlignment="1">
      <alignment/>
      <protection/>
    </xf>
    <xf numFmtId="0" fontId="14" fillId="0" borderId="0" xfId="63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3" fontId="1" fillId="0" borderId="3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4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93" fontId="26" fillId="0" borderId="12" xfId="60" applyNumberFormat="1" applyFont="1" applyFill="1" applyBorder="1" applyAlignment="1" applyProtection="1">
      <alignment vertical="center"/>
      <protection locked="0"/>
    </xf>
    <xf numFmtId="193" fontId="27" fillId="0" borderId="12" xfId="60" applyNumberFormat="1" applyFont="1" applyFill="1" applyBorder="1" applyAlignment="1" applyProtection="1">
      <alignment vertical="center"/>
      <protection locked="0"/>
    </xf>
    <xf numFmtId="193" fontId="26" fillId="33" borderId="36" xfId="58" applyNumberFormat="1" applyFont="1" applyFill="1" applyBorder="1" applyAlignment="1" applyProtection="1">
      <alignment vertical="center"/>
      <protection locked="0"/>
    </xf>
    <xf numFmtId="193" fontId="27" fillId="34" borderId="36" xfId="58" applyNumberFormat="1" applyFont="1" applyFill="1" applyBorder="1" applyAlignment="1" applyProtection="1">
      <alignment vertical="center"/>
      <protection locked="0"/>
    </xf>
    <xf numFmtId="195" fontId="26" fillId="0" borderId="12" xfId="60" applyNumberFormat="1" applyFont="1" applyFill="1" applyBorder="1" applyAlignment="1" applyProtection="1">
      <alignment vertical="center"/>
      <protection locked="0"/>
    </xf>
    <xf numFmtId="193" fontId="26" fillId="0" borderId="36" xfId="58" applyNumberFormat="1" applyFont="1" applyFill="1" applyBorder="1" applyAlignment="1" applyProtection="1">
      <alignment vertical="center"/>
      <protection locked="0"/>
    </xf>
    <xf numFmtId="193" fontId="27" fillId="0" borderId="36" xfId="58" applyNumberFormat="1" applyFont="1" applyFill="1" applyBorder="1" applyAlignment="1" applyProtection="1">
      <alignment horizontal="right" vertical="center" wrapText="1"/>
      <protection locked="0"/>
    </xf>
    <xf numFmtId="193" fontId="26" fillId="33" borderId="36" xfId="61" applyNumberFormat="1" applyFont="1" applyFill="1" applyBorder="1" applyAlignment="1" applyProtection="1">
      <alignment vertical="center"/>
      <protection locked="0"/>
    </xf>
    <xf numFmtId="193" fontId="27" fillId="34" borderId="37" xfId="58" applyNumberFormat="1" applyFont="1" applyFill="1" applyBorder="1" applyAlignment="1" applyProtection="1">
      <alignment vertical="center"/>
      <protection locked="0"/>
    </xf>
    <xf numFmtId="193" fontId="27" fillId="34" borderId="14" xfId="60" applyNumberFormat="1" applyFont="1" applyFill="1" applyBorder="1" applyAlignment="1" applyProtection="1">
      <alignment vertical="center"/>
      <protection locked="0"/>
    </xf>
    <xf numFmtId="193" fontId="26" fillId="0" borderId="38" xfId="58" applyNumberFormat="1" applyFont="1" applyFill="1" applyBorder="1" applyAlignment="1" applyProtection="1">
      <alignment vertical="center"/>
      <protection locked="0"/>
    </xf>
    <xf numFmtId="193" fontId="26" fillId="33" borderId="38" xfId="58" applyNumberFormat="1" applyFont="1" applyFill="1" applyBorder="1" applyAlignment="1" applyProtection="1">
      <alignment vertical="center"/>
      <protection locked="0"/>
    </xf>
    <xf numFmtId="3" fontId="26" fillId="0" borderId="0" xfId="0" applyNumberFormat="1" applyFont="1" applyAlignment="1">
      <alignment vertical="center"/>
    </xf>
    <xf numFmtId="3" fontId="29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26" fillId="0" borderId="12" xfId="60" applyNumberFormat="1" applyFont="1" applyFill="1" applyBorder="1" applyAlignment="1" applyProtection="1">
      <alignment horizontal="right" vertical="center"/>
      <protection locked="0"/>
    </xf>
    <xf numFmtId="193" fontId="27" fillId="34" borderId="38" xfId="59" applyNumberFormat="1" applyFont="1" applyFill="1" applyBorder="1" applyAlignment="1" applyProtection="1">
      <alignment vertical="center"/>
      <protection locked="0"/>
    </xf>
    <xf numFmtId="193" fontId="27" fillId="34" borderId="12" xfId="60" applyNumberFormat="1" applyFont="1" applyFill="1" applyBorder="1" applyAlignment="1" applyProtection="1">
      <alignment vertical="center"/>
      <protection locked="0"/>
    </xf>
    <xf numFmtId="193" fontId="27" fillId="34" borderId="39" xfId="59" applyNumberFormat="1" applyFont="1" applyFill="1" applyBorder="1" applyAlignment="1" applyProtection="1">
      <alignment vertical="center"/>
      <protection locked="0"/>
    </xf>
    <xf numFmtId="0" fontId="14" fillId="35" borderId="0" xfId="63" applyFont="1" applyFill="1" applyBorder="1" applyAlignment="1" applyProtection="1">
      <alignment horizontal="center" vertical="center"/>
      <protection hidden="1" locked="0"/>
    </xf>
    <xf numFmtId="0" fontId="14" fillId="35" borderId="40" xfId="63" applyFont="1" applyFill="1" applyBorder="1" applyAlignment="1" applyProtection="1">
      <alignment vertical="center"/>
      <protection hidden="1"/>
    </xf>
    <xf numFmtId="0" fontId="14" fillId="35" borderId="0" xfId="63" applyFont="1" applyFill="1" applyBorder="1" applyAlignment="1" applyProtection="1">
      <alignment vertical="center"/>
      <protection hidden="1"/>
    </xf>
    <xf numFmtId="0" fontId="14" fillId="35" borderId="0" xfId="63" applyFont="1" applyFill="1" applyBorder="1" applyAlignment="1" applyProtection="1">
      <alignment horizontal="center" vertical="center" wrapText="1"/>
      <protection hidden="1"/>
    </xf>
    <xf numFmtId="0" fontId="14" fillId="35" borderId="41" xfId="63" applyFont="1" applyFill="1" applyBorder="1" applyAlignment="1" applyProtection="1">
      <alignment horizontal="left" vertical="center" wrapText="1"/>
      <protection hidden="1"/>
    </xf>
    <xf numFmtId="0" fontId="14" fillId="35" borderId="40" xfId="63" applyFont="1" applyFill="1" applyBorder="1" applyProtection="1">
      <alignment vertical="top"/>
      <protection hidden="1"/>
    </xf>
    <xf numFmtId="0" fontId="14" fillId="35" borderId="0" xfId="63" applyFont="1" applyFill="1" applyBorder="1" applyAlignment="1" applyProtection="1">
      <alignment/>
      <protection hidden="1"/>
    </xf>
    <xf numFmtId="0" fontId="16" fillId="35" borderId="0" xfId="63" applyFont="1" applyFill="1" applyBorder="1" applyAlignment="1" applyProtection="1">
      <alignment horizontal="right" vertical="center" wrapText="1"/>
      <protection hidden="1"/>
    </xf>
    <xf numFmtId="0" fontId="16" fillId="35" borderId="0" xfId="63" applyFont="1" applyFill="1" applyBorder="1" applyAlignment="1" applyProtection="1">
      <alignment horizontal="right"/>
      <protection hidden="1"/>
    </xf>
    <xf numFmtId="0" fontId="16" fillId="35" borderId="0" xfId="63" applyNumberFormat="1" applyFont="1" applyFill="1" applyBorder="1" applyAlignment="1" applyProtection="1">
      <alignment horizontal="right" vertical="center" shrinkToFit="1"/>
      <protection hidden="1" locked="0"/>
    </xf>
    <xf numFmtId="0" fontId="16" fillId="35" borderId="0" xfId="63" applyFont="1" applyFill="1" applyBorder="1" applyAlignment="1" applyProtection="1">
      <alignment horizontal="left" vertical="center"/>
      <protection hidden="1"/>
    </xf>
    <xf numFmtId="0" fontId="14" fillId="35" borderId="41" xfId="63" applyFont="1" applyFill="1" applyBorder="1" applyAlignment="1" applyProtection="1">
      <alignment/>
      <protection hidden="1"/>
    </xf>
    <xf numFmtId="0" fontId="14" fillId="35" borderId="0" xfId="63" applyFont="1" applyFill="1" applyBorder="1" applyAlignment="1" applyProtection="1">
      <alignment wrapText="1"/>
      <protection hidden="1"/>
    </xf>
    <xf numFmtId="0" fontId="14" fillId="35" borderId="41" xfId="63" applyFont="1" applyFill="1" applyBorder="1" applyAlignment="1" applyProtection="1">
      <alignment wrapText="1"/>
      <protection hidden="1"/>
    </xf>
    <xf numFmtId="0" fontId="14" fillId="35" borderId="40" xfId="63" applyFont="1" applyFill="1" applyBorder="1" applyAlignment="1" applyProtection="1">
      <alignment horizontal="right"/>
      <protection hidden="1"/>
    </xf>
    <xf numFmtId="0" fontId="14" fillId="35" borderId="0" xfId="63" applyFont="1" applyFill="1" applyBorder="1" applyAlignment="1" applyProtection="1">
      <alignment horizontal="right"/>
      <protection hidden="1"/>
    </xf>
    <xf numFmtId="0" fontId="14" fillId="35" borderId="0" xfId="63" applyFont="1" applyFill="1" applyBorder="1" applyProtection="1">
      <alignment vertical="top"/>
      <protection hidden="1"/>
    </xf>
    <xf numFmtId="0" fontId="14" fillId="35" borderId="41" xfId="63" applyFont="1" applyFill="1" applyBorder="1" applyProtection="1">
      <alignment vertical="top"/>
      <protection hidden="1"/>
    </xf>
    <xf numFmtId="0" fontId="14" fillId="35" borderId="40" xfId="63" applyFont="1" applyFill="1" applyBorder="1" applyAlignment="1" applyProtection="1">
      <alignment horizontal="right" wrapText="1"/>
      <protection hidden="1"/>
    </xf>
    <xf numFmtId="0" fontId="14" fillId="35" borderId="0" xfId="63" applyFont="1" applyFill="1" applyBorder="1" applyAlignment="1" applyProtection="1">
      <alignment horizontal="right" wrapText="1"/>
      <protection hidden="1"/>
    </xf>
    <xf numFmtId="0" fontId="14" fillId="35" borderId="0" xfId="63" applyFont="1" applyFill="1" applyBorder="1" applyAlignment="1" applyProtection="1">
      <alignment horizontal="left"/>
      <protection hidden="1"/>
    </xf>
    <xf numFmtId="0" fontId="14" fillId="35" borderId="0" xfId="63" applyFont="1" applyFill="1" applyBorder="1" applyAlignment="1">
      <alignment horizontal="left" vertical="center"/>
      <protection/>
    </xf>
    <xf numFmtId="0" fontId="14" fillId="35" borderId="41" xfId="63" applyFont="1" applyFill="1" applyBorder="1" applyAlignment="1">
      <alignment horizontal="left" vertical="center"/>
      <protection/>
    </xf>
    <xf numFmtId="0" fontId="14" fillId="35" borderId="0" xfId="63" applyFont="1" applyFill="1" applyBorder="1" applyAlignment="1" applyProtection="1">
      <alignment vertical="top"/>
      <protection hidden="1"/>
    </xf>
    <xf numFmtId="1" fontId="13" fillId="35" borderId="42" xfId="63" applyNumberFormat="1" applyFont="1" applyFill="1" applyBorder="1" applyAlignment="1" applyProtection="1">
      <alignment horizontal="center" vertical="center"/>
      <protection hidden="1" locked="0"/>
    </xf>
    <xf numFmtId="0" fontId="13" fillId="35" borderId="41" xfId="63" applyFont="1" applyFill="1" applyBorder="1" applyAlignment="1" applyProtection="1">
      <alignment horizontal="right" vertical="center"/>
      <protection hidden="1" locked="0"/>
    </xf>
    <xf numFmtId="0" fontId="14" fillId="35" borderId="0" xfId="63" applyFont="1" applyFill="1" applyBorder="1" applyProtection="1">
      <alignment vertical="top"/>
      <protection hidden="1"/>
    </xf>
    <xf numFmtId="0" fontId="14" fillId="35" borderId="0" xfId="63" applyFont="1" applyFill="1" applyBorder="1" applyAlignment="1" applyProtection="1">
      <alignment horizontal="right" vertical="center"/>
      <protection hidden="1"/>
    </xf>
    <xf numFmtId="3" fontId="13" fillId="35" borderId="42" xfId="63" applyNumberFormat="1" applyFont="1" applyFill="1" applyBorder="1" applyAlignment="1" applyProtection="1">
      <alignment horizontal="right" vertical="center"/>
      <protection hidden="1" locked="0"/>
    </xf>
    <xf numFmtId="0" fontId="14" fillId="35" borderId="41" xfId="63" applyFont="1" applyFill="1" applyBorder="1" applyAlignment="1" applyProtection="1">
      <alignment vertical="top"/>
      <protection hidden="1"/>
    </xf>
    <xf numFmtId="0" fontId="13" fillId="35" borderId="42" xfId="63" applyFont="1" applyFill="1" applyBorder="1" applyAlignment="1" applyProtection="1">
      <alignment horizontal="center" vertical="center"/>
      <protection hidden="1" locked="0"/>
    </xf>
    <xf numFmtId="0" fontId="13" fillId="35" borderId="0" xfId="63" applyFont="1" applyFill="1" applyBorder="1" applyAlignment="1" applyProtection="1">
      <alignment vertical="top"/>
      <protection hidden="1"/>
    </xf>
    <xf numFmtId="0" fontId="14" fillId="35" borderId="0" xfId="63" applyFont="1" applyFill="1" applyBorder="1">
      <alignment vertical="top"/>
      <protection/>
    </xf>
    <xf numFmtId="0" fontId="14" fillId="35" borderId="0" xfId="63" applyFont="1" applyFill="1" applyBorder="1" applyAlignment="1" applyProtection="1">
      <alignment/>
      <protection hidden="1"/>
    </xf>
    <xf numFmtId="49" fontId="13" fillId="35" borderId="42" xfId="63" applyNumberFormat="1" applyFont="1" applyFill="1" applyBorder="1" applyAlignment="1" applyProtection="1">
      <alignment horizontal="right" vertical="center"/>
      <protection hidden="1" locked="0"/>
    </xf>
    <xf numFmtId="0" fontId="14" fillId="35" borderId="41" xfId="63" applyFont="1" applyFill="1" applyBorder="1" applyAlignment="1" applyProtection="1">
      <alignment horizontal="left" vertical="top" wrapText="1"/>
      <protection hidden="1"/>
    </xf>
    <xf numFmtId="0" fontId="14" fillId="35" borderId="40" xfId="63" applyFont="1" applyFill="1" applyBorder="1">
      <alignment vertical="top"/>
      <protection/>
    </xf>
    <xf numFmtId="0" fontId="14" fillId="35" borderId="41" xfId="63" applyFont="1" applyFill="1" applyBorder="1" applyAlignment="1" applyProtection="1">
      <alignment horizontal="left" vertical="top" indent="2"/>
      <protection hidden="1"/>
    </xf>
    <xf numFmtId="0" fontId="14" fillId="35" borderId="0" xfId="63" applyFont="1" applyFill="1" applyBorder="1" applyAlignment="1" applyProtection="1">
      <alignment vertical="top" wrapText="1"/>
      <protection hidden="1"/>
    </xf>
    <xf numFmtId="0" fontId="14" fillId="35" borderId="41" xfId="63" applyFont="1" applyFill="1" applyBorder="1" applyAlignment="1" applyProtection="1">
      <alignment horizontal="left" vertical="top" wrapText="1" indent="2"/>
      <protection hidden="1"/>
    </xf>
    <xf numFmtId="0" fontId="14" fillId="35" borderId="40" xfId="63" applyFont="1" applyFill="1" applyBorder="1" applyAlignment="1" applyProtection="1">
      <alignment horizontal="right" vertical="top"/>
      <protection hidden="1"/>
    </xf>
    <xf numFmtId="0" fontId="14" fillId="35" borderId="0" xfId="63" applyFont="1" applyFill="1" applyBorder="1" applyAlignment="1" applyProtection="1">
      <alignment horizontal="right" vertical="top"/>
      <protection hidden="1"/>
    </xf>
    <xf numFmtId="0" fontId="14" fillId="35" borderId="0" xfId="63" applyFont="1" applyFill="1" applyBorder="1" applyAlignment="1" applyProtection="1">
      <alignment horizontal="center" vertical="top"/>
      <protection hidden="1"/>
    </xf>
    <xf numFmtId="0" fontId="14" fillId="35" borderId="0" xfId="63" applyFont="1" applyFill="1" applyBorder="1" applyAlignment="1" applyProtection="1">
      <alignment horizontal="center"/>
      <protection hidden="1"/>
    </xf>
    <xf numFmtId="0" fontId="13" fillId="35" borderId="40" xfId="63" applyFont="1" applyFill="1" applyBorder="1" applyAlignment="1" applyProtection="1">
      <alignment horizontal="right" vertical="center"/>
      <protection hidden="1" locked="0"/>
    </xf>
    <xf numFmtId="0" fontId="14" fillId="35" borderId="0" xfId="63" applyFont="1" applyFill="1" applyBorder="1" applyAlignment="1">
      <alignment/>
      <protection/>
    </xf>
    <xf numFmtId="0" fontId="13" fillId="35" borderId="0" xfId="63" applyFont="1" applyFill="1" applyBorder="1" applyAlignment="1" applyProtection="1">
      <alignment horizontal="right" vertical="center"/>
      <protection hidden="1" locked="0"/>
    </xf>
    <xf numFmtId="49" fontId="13" fillId="35" borderId="0" xfId="63" applyNumberFormat="1" applyFont="1" applyFill="1" applyBorder="1" applyAlignment="1" applyProtection="1">
      <alignment horizontal="center" vertical="center"/>
      <protection hidden="1" locked="0"/>
    </xf>
    <xf numFmtId="49" fontId="13" fillId="35" borderId="41" xfId="63" applyNumberFormat="1" applyFont="1" applyFill="1" applyBorder="1" applyAlignment="1" applyProtection="1">
      <alignment horizontal="center" vertical="center"/>
      <protection hidden="1" locked="0"/>
    </xf>
    <xf numFmtId="0" fontId="14" fillId="35" borderId="40" xfId="63" applyFont="1" applyFill="1" applyBorder="1" applyAlignment="1" applyProtection="1">
      <alignment horizontal="left" vertical="top"/>
      <protection hidden="1"/>
    </xf>
    <xf numFmtId="0" fontId="14" fillId="35" borderId="0" xfId="63" applyFont="1" applyFill="1" applyBorder="1" applyAlignment="1" applyProtection="1">
      <alignment horizontal="left" vertical="top"/>
      <protection hidden="1"/>
    </xf>
    <xf numFmtId="0" fontId="14" fillId="35" borderId="41" xfId="63" applyFont="1" applyFill="1" applyBorder="1" applyAlignment="1" applyProtection="1">
      <alignment horizontal="left"/>
      <protection hidden="1"/>
    </xf>
    <xf numFmtId="0" fontId="14" fillId="35" borderId="26" xfId="63" applyFont="1" applyFill="1" applyBorder="1" applyProtection="1">
      <alignment vertical="top"/>
      <protection hidden="1"/>
    </xf>
    <xf numFmtId="0" fontId="14" fillId="35" borderId="27" xfId="63" applyFont="1" applyFill="1" applyBorder="1" applyProtection="1">
      <alignment vertical="top"/>
      <protection hidden="1"/>
    </xf>
    <xf numFmtId="0" fontId="14" fillId="35" borderId="40" xfId="63" applyFont="1" applyFill="1" applyBorder="1" applyAlignment="1" applyProtection="1">
      <alignment horizontal="left"/>
      <protection hidden="1"/>
    </xf>
    <xf numFmtId="0" fontId="14" fillId="35" borderId="41" xfId="63" applyFont="1" applyFill="1" applyBorder="1" applyAlignment="1" applyProtection="1">
      <alignment vertical="center"/>
      <protection hidden="1"/>
    </xf>
    <xf numFmtId="0" fontId="14" fillId="35" borderId="0" xfId="63" applyFont="1" applyFill="1" applyBorder="1" applyAlignment="1" applyProtection="1">
      <alignment vertical="center"/>
      <protection hidden="1"/>
    </xf>
    <xf numFmtId="0" fontId="14" fillId="35" borderId="0" xfId="69" applyFont="1" applyFill="1" applyBorder="1" applyAlignment="1" applyProtection="1">
      <alignment vertical="center"/>
      <protection hidden="1"/>
    </xf>
    <xf numFmtId="0" fontId="14" fillId="35" borderId="41" xfId="69" applyFont="1" applyFill="1" applyBorder="1" applyAlignment="1" applyProtection="1">
      <alignment vertical="center"/>
      <protection hidden="1"/>
    </xf>
    <xf numFmtId="0" fontId="14" fillId="35" borderId="0" xfId="64" applyFont="1" applyFill="1" applyBorder="1" applyAlignment="1" applyProtection="1">
      <alignment/>
      <protection hidden="1"/>
    </xf>
    <xf numFmtId="0" fontId="14" fillId="35" borderId="0" xfId="62" applyFont="1" applyFill="1" applyBorder="1" applyAlignment="1" applyProtection="1">
      <alignment horizontal="left" vertical="center"/>
      <protection hidden="1"/>
    </xf>
    <xf numFmtId="0" fontId="14" fillId="35" borderId="0" xfId="64" applyFont="1" applyFill="1" applyBorder="1" applyAlignment="1" applyProtection="1">
      <alignment/>
      <protection hidden="1"/>
    </xf>
    <xf numFmtId="0" fontId="14" fillId="35" borderId="43" xfId="63" applyFont="1" applyFill="1" applyBorder="1" applyProtection="1">
      <alignment vertical="top"/>
      <protection hidden="1"/>
    </xf>
    <xf numFmtId="0" fontId="14" fillId="35" borderId="43" xfId="63" applyFont="1" applyFill="1" applyBorder="1">
      <alignment vertical="top"/>
      <protection/>
    </xf>
    <xf numFmtId="14" fontId="13" fillId="35" borderId="26" xfId="63" applyNumberFormat="1" applyFont="1" applyFill="1" applyBorder="1" applyAlignment="1" applyProtection="1">
      <alignment horizontal="center" vertical="center"/>
      <protection hidden="1" locked="0"/>
    </xf>
    <xf numFmtId="0" fontId="14" fillId="35" borderId="26" xfId="63" applyFont="1" applyFill="1" applyBorder="1" applyAlignment="1" applyProtection="1">
      <alignment horizontal="center" vertical="center"/>
      <protection hidden="1" locked="0"/>
    </xf>
    <xf numFmtId="0" fontId="13" fillId="35" borderId="26" xfId="63" applyFont="1" applyFill="1" applyBorder="1" applyAlignment="1" applyProtection="1">
      <alignment horizontal="left" vertical="center"/>
      <protection hidden="1"/>
    </xf>
    <xf numFmtId="0" fontId="14" fillId="35" borderId="27" xfId="63" applyFont="1" applyFill="1" applyBorder="1" applyAlignment="1" applyProtection="1">
      <alignment horizontal="left" vertical="center" wrapText="1"/>
      <protection hidden="1"/>
    </xf>
    <xf numFmtId="0" fontId="14" fillId="35" borderId="0" xfId="62" applyFont="1" applyFill="1" applyBorder="1" applyAlignment="1" applyProtection="1">
      <alignment horizontal="left" vertical="center"/>
      <protection hidden="1"/>
    </xf>
    <xf numFmtId="0" fontId="13" fillId="35" borderId="0" xfId="63" applyFont="1" applyFill="1" applyBorder="1" applyAlignment="1" applyProtection="1">
      <alignment vertical="center"/>
      <protection hidden="1"/>
    </xf>
    <xf numFmtId="0" fontId="14" fillId="35" borderId="0" xfId="63" applyFont="1" applyFill="1" applyBorder="1" applyAlignment="1" applyProtection="1">
      <alignment horizontal="right" vertical="top" wrapText="1"/>
      <protection hidden="1"/>
    </xf>
    <xf numFmtId="0" fontId="0" fillId="0" borderId="0" xfId="63" applyFont="1" applyBorder="1" applyAlignment="1">
      <alignment/>
      <protection/>
    </xf>
    <xf numFmtId="0" fontId="14" fillId="35" borderId="0" xfId="63" applyFont="1" applyFill="1" applyBorder="1" applyAlignment="1" applyProtection="1">
      <alignment horizontal="center" vertical="top"/>
      <protection hidden="1"/>
    </xf>
    <xf numFmtId="0" fontId="14" fillId="35" borderId="0" xfId="63" applyFont="1" applyFill="1" applyBorder="1" applyAlignment="1" applyProtection="1">
      <alignment horizontal="center"/>
      <protection hidden="1"/>
    </xf>
    <xf numFmtId="0" fontId="13" fillId="35" borderId="0" xfId="69" applyFont="1" applyFill="1" applyBorder="1" applyAlignment="1" applyProtection="1">
      <alignment horizontal="left"/>
      <protection hidden="1"/>
    </xf>
    <xf numFmtId="0" fontId="24" fillId="35" borderId="0" xfId="69" applyFont="1" applyFill="1" applyBorder="1" applyAlignment="1">
      <alignment/>
      <protection/>
    </xf>
    <xf numFmtId="0" fontId="14" fillId="35" borderId="0" xfId="69" applyFont="1" applyFill="1" applyBorder="1" applyAlignment="1" applyProtection="1">
      <alignment horizontal="left"/>
      <protection hidden="1"/>
    </xf>
    <xf numFmtId="0" fontId="12" fillId="35" borderId="0" xfId="69" applyFill="1" applyBorder="1" applyAlignment="1">
      <alignment/>
      <protection/>
    </xf>
    <xf numFmtId="0" fontId="12" fillId="35" borderId="41" xfId="69" applyFill="1" applyBorder="1" applyAlignment="1">
      <alignment/>
      <protection/>
    </xf>
    <xf numFmtId="0" fontId="14" fillId="35" borderId="44" xfId="63" applyFont="1" applyFill="1" applyBorder="1" applyAlignment="1" applyProtection="1">
      <alignment horizontal="center" vertical="top"/>
      <protection hidden="1"/>
    </xf>
    <xf numFmtId="0" fontId="14" fillId="35" borderId="44" xfId="63" applyFont="1" applyFill="1" applyBorder="1" applyAlignment="1">
      <alignment horizontal="center"/>
      <protection/>
    </xf>
    <xf numFmtId="0" fontId="14" fillId="35" borderId="44" xfId="63" applyFont="1" applyFill="1" applyBorder="1" applyAlignment="1">
      <alignment/>
      <protection/>
    </xf>
    <xf numFmtId="0" fontId="14" fillId="35" borderId="26" xfId="63" applyFont="1" applyFill="1" applyBorder="1" applyAlignment="1" applyProtection="1">
      <alignment horizontal="center"/>
      <protection hidden="1"/>
    </xf>
    <xf numFmtId="0" fontId="14" fillId="35" borderId="40" xfId="63" applyFont="1" applyFill="1" applyBorder="1" applyAlignment="1" applyProtection="1">
      <alignment horizontal="right" vertical="center" wrapText="1"/>
      <protection hidden="1"/>
    </xf>
    <xf numFmtId="0" fontId="14" fillId="35" borderId="41" xfId="63" applyFont="1" applyFill="1" applyBorder="1" applyAlignment="1" applyProtection="1">
      <alignment horizontal="right" wrapText="1"/>
      <protection hidden="1"/>
    </xf>
    <xf numFmtId="49" fontId="4" fillId="35" borderId="45" xfId="53" applyNumberFormat="1" applyFill="1" applyBorder="1" applyAlignment="1" applyProtection="1">
      <alignment horizontal="left" vertical="center"/>
      <protection hidden="1" locked="0"/>
    </xf>
    <xf numFmtId="49" fontId="13" fillId="35" borderId="18" xfId="63" applyNumberFormat="1" applyFont="1" applyFill="1" applyBorder="1" applyAlignment="1" applyProtection="1">
      <alignment horizontal="left" vertical="center"/>
      <protection hidden="1" locked="0"/>
    </xf>
    <xf numFmtId="49" fontId="13" fillId="35" borderId="46" xfId="63" applyNumberFormat="1" applyFont="1" applyFill="1" applyBorder="1" applyAlignment="1" applyProtection="1">
      <alignment horizontal="left" vertical="center"/>
      <protection hidden="1" locked="0"/>
    </xf>
    <xf numFmtId="0" fontId="14" fillId="35" borderId="40" xfId="63" applyFont="1" applyFill="1" applyBorder="1" applyAlignment="1" applyProtection="1">
      <alignment horizontal="right" vertical="center"/>
      <protection hidden="1"/>
    </xf>
    <xf numFmtId="0" fontId="14" fillId="35" borderId="41" xfId="63" applyFont="1" applyFill="1" applyBorder="1" applyAlignment="1" applyProtection="1">
      <alignment horizontal="right"/>
      <protection hidden="1"/>
    </xf>
    <xf numFmtId="49" fontId="13" fillId="35" borderId="45" xfId="63" applyNumberFormat="1" applyFont="1" applyFill="1" applyBorder="1" applyAlignment="1" applyProtection="1">
      <alignment horizontal="left" vertical="center"/>
      <protection hidden="1" locked="0"/>
    </xf>
    <xf numFmtId="0" fontId="14" fillId="35" borderId="46" xfId="63" applyFont="1" applyFill="1" applyBorder="1" applyAlignment="1">
      <alignment horizontal="left" vertical="center"/>
      <protection/>
    </xf>
    <xf numFmtId="0" fontId="13" fillId="35" borderId="45" xfId="63" applyFont="1" applyFill="1" applyBorder="1" applyAlignment="1" applyProtection="1">
      <alignment horizontal="left" vertical="center"/>
      <protection hidden="1" locked="0"/>
    </xf>
    <xf numFmtId="0" fontId="13" fillId="35" borderId="18" xfId="63" applyFont="1" applyFill="1" applyBorder="1" applyAlignment="1" applyProtection="1">
      <alignment horizontal="left" vertical="center"/>
      <protection hidden="1" locked="0"/>
    </xf>
    <xf numFmtId="0" fontId="13" fillId="35" borderId="46" xfId="63" applyFont="1" applyFill="1" applyBorder="1" applyAlignment="1" applyProtection="1">
      <alignment horizontal="left" vertical="center"/>
      <protection hidden="1" locked="0"/>
    </xf>
    <xf numFmtId="0" fontId="14" fillId="35" borderId="0" xfId="63" applyFont="1" applyFill="1" applyBorder="1" applyAlignment="1" applyProtection="1">
      <alignment vertical="center"/>
      <protection hidden="1"/>
    </xf>
    <xf numFmtId="0" fontId="13" fillId="35" borderId="45" xfId="63" applyFont="1" applyFill="1" applyBorder="1" applyAlignment="1" applyProtection="1">
      <alignment horizontal="right" vertical="center"/>
      <protection hidden="1" locked="0"/>
    </xf>
    <xf numFmtId="0" fontId="14" fillId="35" borderId="18" xfId="63" applyFont="1" applyFill="1" applyBorder="1" applyAlignment="1">
      <alignment/>
      <protection/>
    </xf>
    <xf numFmtId="0" fontId="14" fillId="35" borderId="46" xfId="63" applyFont="1" applyFill="1" applyBorder="1" applyAlignment="1">
      <alignment/>
      <protection/>
    </xf>
    <xf numFmtId="49" fontId="13" fillId="35" borderId="45" xfId="63" applyNumberFormat="1" applyFont="1" applyFill="1" applyBorder="1" applyAlignment="1" applyProtection="1">
      <alignment horizontal="center" vertical="center"/>
      <protection hidden="1" locked="0"/>
    </xf>
    <xf numFmtId="49" fontId="13" fillId="35" borderId="46" xfId="63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63" applyFont="1" applyFill="1" applyBorder="1" applyAlignment="1" applyProtection="1">
      <alignment vertical="top" wrapText="1"/>
      <protection hidden="1"/>
    </xf>
    <xf numFmtId="0" fontId="14" fillId="35" borderId="0" xfId="63" applyFont="1" applyFill="1" applyBorder="1" applyAlignment="1" applyProtection="1">
      <alignment wrapText="1"/>
      <protection hidden="1"/>
    </xf>
    <xf numFmtId="0" fontId="14" fillId="35" borderId="0" xfId="63" applyFont="1" applyFill="1" applyBorder="1" applyAlignment="1" applyProtection="1">
      <alignment horizontal="right"/>
      <protection hidden="1"/>
    </xf>
    <xf numFmtId="0" fontId="14" fillId="35" borderId="18" xfId="63" applyFont="1" applyFill="1" applyBorder="1" applyAlignment="1">
      <alignment horizontal="left"/>
      <protection/>
    </xf>
    <xf numFmtId="0" fontId="14" fillId="35" borderId="46" xfId="63" applyFont="1" applyFill="1" applyBorder="1" applyAlignment="1">
      <alignment horizontal="left"/>
      <protection/>
    </xf>
    <xf numFmtId="0" fontId="14" fillId="35" borderId="40" xfId="63" applyFont="1" applyFill="1" applyBorder="1" applyAlignment="1" applyProtection="1">
      <alignment horizontal="center" vertical="center"/>
      <protection hidden="1"/>
    </xf>
    <xf numFmtId="0" fontId="14" fillId="35" borderId="0" xfId="63" applyFont="1" applyFill="1" applyBorder="1" applyAlignment="1">
      <alignment horizontal="center" vertical="center"/>
      <protection/>
    </xf>
    <xf numFmtId="0" fontId="14" fillId="35" borderId="0" xfId="63" applyFont="1" applyFill="1" applyBorder="1" applyAlignment="1">
      <alignment horizontal="center"/>
      <protection/>
    </xf>
    <xf numFmtId="0" fontId="14" fillId="35" borderId="0" xfId="63" applyFont="1" applyFill="1" applyBorder="1" applyAlignment="1">
      <alignment horizontal="center" vertical="center"/>
      <protection/>
    </xf>
    <xf numFmtId="0" fontId="14" fillId="35" borderId="0" xfId="63" applyFont="1" applyFill="1" applyBorder="1" applyAlignment="1">
      <alignment vertical="center"/>
      <protection/>
    </xf>
    <xf numFmtId="0" fontId="14" fillId="35" borderId="0" xfId="63" applyFont="1" applyFill="1" applyBorder="1" applyAlignment="1">
      <alignment horizontal="center"/>
      <protection/>
    </xf>
    <xf numFmtId="0" fontId="14" fillId="35" borderId="41" xfId="63" applyFont="1" applyFill="1" applyBorder="1" applyAlignment="1">
      <alignment horizontal="center"/>
      <protection/>
    </xf>
    <xf numFmtId="0" fontId="14" fillId="35" borderId="0" xfId="63" applyFont="1" applyFill="1" applyBorder="1" applyAlignment="1" applyProtection="1">
      <alignment horizontal="right" vertical="center"/>
      <protection hidden="1"/>
    </xf>
    <xf numFmtId="0" fontId="14" fillId="35" borderId="18" xfId="63" applyFont="1" applyFill="1" applyBorder="1" applyAlignment="1">
      <alignment horizontal="left" vertical="center"/>
      <protection/>
    </xf>
    <xf numFmtId="0" fontId="19" fillId="35" borderId="45" xfId="53" applyFont="1" applyFill="1" applyBorder="1" applyAlignment="1" applyProtection="1">
      <alignment/>
      <protection hidden="1" locked="0"/>
    </xf>
    <xf numFmtId="0" fontId="13" fillId="35" borderId="18" xfId="63" applyFont="1" applyFill="1" applyBorder="1" applyAlignment="1" applyProtection="1">
      <alignment/>
      <protection hidden="1" locked="0"/>
    </xf>
    <xf numFmtId="0" fontId="13" fillId="35" borderId="46" xfId="63" applyFont="1" applyFill="1" applyBorder="1" applyAlignment="1" applyProtection="1">
      <alignment/>
      <protection hidden="1" locked="0"/>
    </xf>
    <xf numFmtId="0" fontId="4" fillId="35" borderId="45" xfId="53" applyFill="1" applyBorder="1" applyAlignment="1" applyProtection="1">
      <alignment/>
      <protection hidden="1" locked="0"/>
    </xf>
    <xf numFmtId="0" fontId="18" fillId="35" borderId="40" xfId="63" applyFont="1" applyFill="1" applyBorder="1" applyAlignment="1" applyProtection="1">
      <alignment horizontal="left" vertical="center"/>
      <protection hidden="1"/>
    </xf>
    <xf numFmtId="0" fontId="9" fillId="35" borderId="0" xfId="63" applyFont="1" applyFill="1" applyBorder="1" applyAlignment="1">
      <alignment horizontal="left"/>
      <protection/>
    </xf>
    <xf numFmtId="0" fontId="14" fillId="35" borderId="0" xfId="63" applyFont="1" applyFill="1" applyBorder="1" applyAlignment="1" applyProtection="1">
      <alignment horizontal="right" wrapText="1"/>
      <protection hidden="1"/>
    </xf>
    <xf numFmtId="0" fontId="14" fillId="35" borderId="40" xfId="63" applyFont="1" applyFill="1" applyBorder="1" applyAlignment="1" applyProtection="1">
      <alignment horizontal="right" wrapText="1"/>
      <protection hidden="1"/>
    </xf>
    <xf numFmtId="1" fontId="13" fillId="35" borderId="45" xfId="63" applyNumberFormat="1" applyFont="1" applyFill="1" applyBorder="1" applyAlignment="1" applyProtection="1">
      <alignment horizontal="center" vertical="center"/>
      <protection hidden="1" locked="0"/>
    </xf>
    <xf numFmtId="1" fontId="13" fillId="35" borderId="46" xfId="63" applyNumberFormat="1" applyFont="1" applyFill="1" applyBorder="1" applyAlignment="1" applyProtection="1">
      <alignment horizontal="center" vertical="center"/>
      <protection hidden="1" locked="0"/>
    </xf>
    <xf numFmtId="0" fontId="17" fillId="35" borderId="40" xfId="63" applyFont="1" applyFill="1" applyBorder="1" applyAlignment="1" applyProtection="1">
      <alignment horizontal="right" vertical="center" wrapText="1"/>
      <protection hidden="1"/>
    </xf>
    <xf numFmtId="0" fontId="17" fillId="35" borderId="41" xfId="63" applyFont="1" applyFill="1" applyBorder="1" applyAlignment="1" applyProtection="1">
      <alignment horizontal="right" wrapText="1"/>
      <protection hidden="1"/>
    </xf>
    <xf numFmtId="0" fontId="13" fillId="35" borderId="25" xfId="63" applyFont="1" applyFill="1" applyBorder="1" applyAlignment="1" applyProtection="1">
      <alignment horizontal="left" vertical="center" wrapText="1"/>
      <protection hidden="1"/>
    </xf>
    <xf numFmtId="0" fontId="13" fillId="35" borderId="26" xfId="63" applyFont="1" applyFill="1" applyBorder="1" applyAlignment="1" applyProtection="1">
      <alignment horizontal="left" vertical="center" wrapText="1"/>
      <protection hidden="1"/>
    </xf>
    <xf numFmtId="0" fontId="15" fillId="35" borderId="40" xfId="63" applyFont="1" applyFill="1" applyBorder="1" applyAlignment="1" applyProtection="1">
      <alignment horizontal="center" vertical="center" wrapText="1"/>
      <protection hidden="1"/>
    </xf>
    <xf numFmtId="0" fontId="15" fillId="35" borderId="0" xfId="63" applyFont="1" applyFill="1" applyBorder="1" applyAlignment="1" applyProtection="1">
      <alignment horizontal="center" vertical="center" wrapText="1"/>
      <protection hidden="1"/>
    </xf>
    <xf numFmtId="0" fontId="15" fillId="35" borderId="41" xfId="63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36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2" fillId="0" borderId="0" xfId="63" applyFont="1" applyAlignment="1">
      <alignment/>
      <protection/>
    </xf>
    <xf numFmtId="0" fontId="23" fillId="0" borderId="0" xfId="63" applyFont="1" applyBorder="1" applyAlignment="1">
      <alignment horizontal="justify" vertical="top" wrapText="1"/>
      <protection/>
    </xf>
    <xf numFmtId="0" fontId="20" fillId="0" borderId="0" xfId="63" applyFont="1" applyAlignment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_2005_AKTIVA" xfId="58"/>
    <cellStyle name="Normal_2005_PASIVA" xfId="59"/>
    <cellStyle name="Normal_Kvartalna izvjesca-prazno_20_08_2008" xfId="60"/>
    <cellStyle name="Normal_Sheet1_bilanca_2008_ispravljeno" xfId="61"/>
    <cellStyle name="Normal_TFI-KI" xfId="62"/>
    <cellStyle name="Normal_TFI-OSIG" xfId="63"/>
    <cellStyle name="Normal_TFI-POD" xfId="64"/>
    <cellStyle name="Note" xfId="65"/>
    <cellStyle name="Obično_Knjiga2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110" zoomScalePageLayoutView="0" workbookViewId="0" topLeftCell="A46">
      <selection activeCell="I78" sqref="I78"/>
    </sheetView>
  </sheetViews>
  <sheetFormatPr defaultColWidth="9.140625" defaultRowHeight="12.75"/>
  <cols>
    <col min="1" max="1" width="9.140625" style="28" customWidth="1"/>
    <col min="2" max="2" width="12.00390625" style="28" customWidth="1"/>
    <col min="3" max="6" width="9.140625" style="28" customWidth="1"/>
    <col min="7" max="7" width="17.7109375" style="28" customWidth="1"/>
    <col min="8" max="8" width="17.00390625" style="28" customWidth="1"/>
    <col min="9" max="9" width="23.8515625" style="28" customWidth="1"/>
    <col min="10" max="16384" width="9.140625" style="28" customWidth="1"/>
  </cols>
  <sheetData>
    <row r="1" spans="1:9" ht="12.75">
      <c r="A1" s="37" t="s">
        <v>70</v>
      </c>
      <c r="B1" s="38"/>
      <c r="C1" s="38"/>
      <c r="D1" s="38"/>
      <c r="E1" s="38"/>
      <c r="F1" s="38"/>
      <c r="G1" s="38"/>
      <c r="H1" s="38"/>
      <c r="I1" s="39"/>
    </row>
    <row r="2" spans="1:10" ht="12.75">
      <c r="A2" s="227" t="s">
        <v>299</v>
      </c>
      <c r="B2" s="228"/>
      <c r="C2" s="228"/>
      <c r="D2" s="228"/>
      <c r="E2" s="164" t="s">
        <v>378</v>
      </c>
      <c r="F2" s="165"/>
      <c r="G2" s="166" t="s">
        <v>232</v>
      </c>
      <c r="H2" s="164" t="s">
        <v>379</v>
      </c>
      <c r="I2" s="167"/>
      <c r="J2" s="29"/>
    </row>
    <row r="3" spans="1:10" ht="12.75">
      <c r="A3" s="101"/>
      <c r="B3" s="102"/>
      <c r="C3" s="102"/>
      <c r="D3" s="102"/>
      <c r="E3" s="103"/>
      <c r="F3" s="103"/>
      <c r="G3" s="102"/>
      <c r="H3" s="102"/>
      <c r="I3" s="104"/>
      <c r="J3" s="29"/>
    </row>
    <row r="4" spans="1:10" ht="39.75" customHeight="1">
      <c r="A4" s="229" t="s">
        <v>365</v>
      </c>
      <c r="B4" s="230"/>
      <c r="C4" s="230"/>
      <c r="D4" s="230"/>
      <c r="E4" s="230"/>
      <c r="F4" s="230"/>
      <c r="G4" s="230"/>
      <c r="H4" s="230"/>
      <c r="I4" s="231"/>
      <c r="J4" s="29"/>
    </row>
    <row r="5" spans="1:10" ht="12.75">
      <c r="A5" s="105"/>
      <c r="B5" s="106"/>
      <c r="C5" s="106"/>
      <c r="D5" s="106"/>
      <c r="E5" s="107"/>
      <c r="F5" s="108"/>
      <c r="G5" s="109"/>
      <c r="H5" s="110"/>
      <c r="I5" s="111"/>
      <c r="J5" s="29"/>
    </row>
    <row r="6" spans="1:10" ht="12.75">
      <c r="A6" s="188" t="s">
        <v>150</v>
      </c>
      <c r="B6" s="189"/>
      <c r="C6" s="199" t="s">
        <v>380</v>
      </c>
      <c r="D6" s="200"/>
      <c r="E6" s="112"/>
      <c r="F6" s="112"/>
      <c r="G6" s="112"/>
      <c r="H6" s="112"/>
      <c r="I6" s="113"/>
      <c r="J6" s="29"/>
    </row>
    <row r="7" spans="1:10" ht="12.75">
      <c r="A7" s="114"/>
      <c r="B7" s="115"/>
      <c r="C7" s="116"/>
      <c r="D7" s="116"/>
      <c r="E7" s="112"/>
      <c r="F7" s="112"/>
      <c r="G7" s="112"/>
      <c r="H7" s="112"/>
      <c r="I7" s="113"/>
      <c r="J7" s="29"/>
    </row>
    <row r="8" spans="1:10" ht="12.75">
      <c r="A8" s="225" t="s">
        <v>71</v>
      </c>
      <c r="B8" s="226"/>
      <c r="C8" s="199" t="s">
        <v>381</v>
      </c>
      <c r="D8" s="200"/>
      <c r="E8" s="112"/>
      <c r="F8" s="112"/>
      <c r="G8" s="112"/>
      <c r="H8" s="112"/>
      <c r="I8" s="117"/>
      <c r="J8" s="29"/>
    </row>
    <row r="9" spans="1:10" ht="12.75">
      <c r="A9" s="118"/>
      <c r="B9" s="119"/>
      <c r="C9" s="120"/>
      <c r="D9" s="116"/>
      <c r="E9" s="116"/>
      <c r="F9" s="116"/>
      <c r="G9" s="116"/>
      <c r="H9" s="116"/>
      <c r="I9" s="117"/>
      <c r="J9" s="29"/>
    </row>
    <row r="10" spans="1:10" ht="12.75">
      <c r="A10" s="183" t="s">
        <v>1</v>
      </c>
      <c r="B10" s="221"/>
      <c r="C10" s="199" t="s">
        <v>382</v>
      </c>
      <c r="D10" s="200"/>
      <c r="E10" s="116"/>
      <c r="F10" s="116"/>
      <c r="G10" s="116"/>
      <c r="H10" s="116"/>
      <c r="I10" s="117"/>
      <c r="J10" s="29"/>
    </row>
    <row r="11" spans="1:10" ht="12.75">
      <c r="A11" s="222"/>
      <c r="B11" s="221"/>
      <c r="C11" s="116"/>
      <c r="D11" s="116"/>
      <c r="E11" s="116"/>
      <c r="F11" s="116"/>
      <c r="G11" s="116"/>
      <c r="H11" s="116"/>
      <c r="I11" s="117"/>
      <c r="J11" s="29"/>
    </row>
    <row r="12" spans="1:10" ht="12.75">
      <c r="A12" s="188" t="s">
        <v>72</v>
      </c>
      <c r="B12" s="189"/>
      <c r="C12" s="192" t="s">
        <v>383</v>
      </c>
      <c r="D12" s="214"/>
      <c r="E12" s="214"/>
      <c r="F12" s="214"/>
      <c r="G12" s="214"/>
      <c r="H12" s="214"/>
      <c r="I12" s="191"/>
      <c r="J12" s="29"/>
    </row>
    <row r="13" spans="1:10" ht="15.75">
      <c r="A13" s="219"/>
      <c r="B13" s="220"/>
      <c r="C13" s="220"/>
      <c r="D13" s="121"/>
      <c r="E13" s="121"/>
      <c r="F13" s="121"/>
      <c r="G13" s="121"/>
      <c r="H13" s="121"/>
      <c r="I13" s="122"/>
      <c r="J13" s="29"/>
    </row>
    <row r="14" spans="1:10" ht="12.75">
      <c r="A14" s="114"/>
      <c r="B14" s="115"/>
      <c r="C14" s="123"/>
      <c r="D14" s="116"/>
      <c r="E14" s="116"/>
      <c r="F14" s="116"/>
      <c r="G14" s="116"/>
      <c r="H14" s="116"/>
      <c r="I14" s="117"/>
      <c r="J14" s="29"/>
    </row>
    <row r="15" spans="1:10" ht="12.75">
      <c r="A15" s="188" t="s">
        <v>189</v>
      </c>
      <c r="B15" s="189"/>
      <c r="C15" s="223" t="s">
        <v>384</v>
      </c>
      <c r="D15" s="224"/>
      <c r="E15" s="116"/>
      <c r="F15" s="192" t="s">
        <v>385</v>
      </c>
      <c r="G15" s="214"/>
      <c r="H15" s="214"/>
      <c r="I15" s="191"/>
      <c r="J15" s="29"/>
    </row>
    <row r="16" spans="1:10" ht="12.75">
      <c r="A16" s="114"/>
      <c r="B16" s="115"/>
      <c r="C16" s="116"/>
      <c r="D16" s="116"/>
      <c r="E16" s="116"/>
      <c r="F16" s="116"/>
      <c r="G16" s="116"/>
      <c r="H16" s="116"/>
      <c r="I16" s="117"/>
      <c r="J16" s="29"/>
    </row>
    <row r="17" spans="1:10" ht="12.75">
      <c r="A17" s="188" t="s">
        <v>190</v>
      </c>
      <c r="B17" s="189"/>
      <c r="C17" s="192" t="s">
        <v>386</v>
      </c>
      <c r="D17" s="214"/>
      <c r="E17" s="214"/>
      <c r="F17" s="214"/>
      <c r="G17" s="214"/>
      <c r="H17" s="214"/>
      <c r="I17" s="191"/>
      <c r="J17" s="29"/>
    </row>
    <row r="18" spans="1:10" ht="12.75">
      <c r="A18" s="114"/>
      <c r="B18" s="115"/>
      <c r="C18" s="116"/>
      <c r="D18" s="116"/>
      <c r="E18" s="116"/>
      <c r="F18" s="116"/>
      <c r="G18" s="116"/>
      <c r="H18" s="116"/>
      <c r="I18" s="117"/>
      <c r="J18" s="29"/>
    </row>
    <row r="19" spans="1:10" ht="12.75">
      <c r="A19" s="188" t="s">
        <v>191</v>
      </c>
      <c r="B19" s="189"/>
      <c r="C19" s="215"/>
      <c r="D19" s="216"/>
      <c r="E19" s="216"/>
      <c r="F19" s="216"/>
      <c r="G19" s="216"/>
      <c r="H19" s="216"/>
      <c r="I19" s="217"/>
      <c r="J19" s="29"/>
    </row>
    <row r="20" spans="1:10" ht="12.75">
      <c r="A20" s="114"/>
      <c r="B20" s="115"/>
      <c r="C20" s="123"/>
      <c r="D20" s="116"/>
      <c r="E20" s="116"/>
      <c r="F20" s="116"/>
      <c r="G20" s="116"/>
      <c r="H20" s="116"/>
      <c r="I20" s="117"/>
      <c r="J20" s="29"/>
    </row>
    <row r="21" spans="1:10" ht="12.75">
      <c r="A21" s="188" t="s">
        <v>192</v>
      </c>
      <c r="B21" s="189"/>
      <c r="C21" s="218" t="s">
        <v>387</v>
      </c>
      <c r="D21" s="216"/>
      <c r="E21" s="216"/>
      <c r="F21" s="216"/>
      <c r="G21" s="216"/>
      <c r="H21" s="216"/>
      <c r="I21" s="217"/>
      <c r="J21" s="29"/>
    </row>
    <row r="22" spans="1:10" ht="12.75">
      <c r="A22" s="114"/>
      <c r="B22" s="115"/>
      <c r="C22" s="123"/>
      <c r="D22" s="116"/>
      <c r="E22" s="116"/>
      <c r="F22" s="116"/>
      <c r="G22" s="116"/>
      <c r="H22" s="116"/>
      <c r="I22" s="117"/>
      <c r="J22" s="29"/>
    </row>
    <row r="23" spans="1:10" ht="12.75">
      <c r="A23" s="188" t="s">
        <v>73</v>
      </c>
      <c r="B23" s="189"/>
      <c r="C23" s="124">
        <v>133</v>
      </c>
      <c r="D23" s="192" t="s">
        <v>385</v>
      </c>
      <c r="E23" s="204"/>
      <c r="F23" s="205"/>
      <c r="G23" s="188"/>
      <c r="H23" s="203"/>
      <c r="I23" s="125"/>
      <c r="J23" s="29"/>
    </row>
    <row r="24" spans="1:10" ht="12.75">
      <c r="A24" s="114"/>
      <c r="B24" s="115"/>
      <c r="C24" s="116"/>
      <c r="D24" s="126"/>
      <c r="E24" s="126"/>
      <c r="F24" s="126"/>
      <c r="G24" s="126"/>
      <c r="H24" s="116"/>
      <c r="I24" s="117"/>
      <c r="J24" s="29"/>
    </row>
    <row r="25" spans="1:10" ht="12.75">
      <c r="A25" s="188" t="s">
        <v>74</v>
      </c>
      <c r="B25" s="189"/>
      <c r="C25" s="124">
        <v>21</v>
      </c>
      <c r="D25" s="192" t="s">
        <v>388</v>
      </c>
      <c r="E25" s="204"/>
      <c r="F25" s="204"/>
      <c r="G25" s="205"/>
      <c r="H25" s="127" t="s">
        <v>75</v>
      </c>
      <c r="I25" s="128">
        <v>2864</v>
      </c>
      <c r="J25" s="29"/>
    </row>
    <row r="26" spans="1:10" ht="12.75">
      <c r="A26" s="114"/>
      <c r="B26" s="115"/>
      <c r="C26" s="116"/>
      <c r="D26" s="126"/>
      <c r="E26" s="126"/>
      <c r="F26" s="126"/>
      <c r="G26" s="115"/>
      <c r="H26" s="115" t="s">
        <v>366</v>
      </c>
      <c r="I26" s="129"/>
      <c r="J26" s="29"/>
    </row>
    <row r="27" spans="1:10" ht="12.75">
      <c r="A27" s="188" t="s">
        <v>194</v>
      </c>
      <c r="B27" s="189"/>
      <c r="C27" s="130" t="s">
        <v>390</v>
      </c>
      <c r="D27" s="131"/>
      <c r="E27" s="132"/>
      <c r="F27" s="133"/>
      <c r="G27" s="213" t="s">
        <v>193</v>
      </c>
      <c r="H27" s="189"/>
      <c r="I27" s="134" t="s">
        <v>389</v>
      </c>
      <c r="J27" s="29"/>
    </row>
    <row r="28" spans="1:10" ht="12.75">
      <c r="A28" s="114"/>
      <c r="B28" s="115"/>
      <c r="C28" s="116"/>
      <c r="D28" s="133"/>
      <c r="E28" s="133"/>
      <c r="F28" s="133"/>
      <c r="G28" s="133"/>
      <c r="H28" s="116"/>
      <c r="I28" s="135"/>
      <c r="J28" s="29"/>
    </row>
    <row r="29" spans="1:10" ht="12.75">
      <c r="A29" s="206" t="s">
        <v>76</v>
      </c>
      <c r="B29" s="207"/>
      <c r="C29" s="208"/>
      <c r="D29" s="208"/>
      <c r="E29" s="209" t="s">
        <v>77</v>
      </c>
      <c r="F29" s="210"/>
      <c r="G29" s="210"/>
      <c r="H29" s="211" t="s">
        <v>78</v>
      </c>
      <c r="I29" s="212"/>
      <c r="J29" s="29"/>
    </row>
    <row r="30" spans="1:10" ht="12.75">
      <c r="A30" s="136"/>
      <c r="B30" s="132"/>
      <c r="C30" s="132"/>
      <c r="D30" s="116"/>
      <c r="E30" s="116"/>
      <c r="F30" s="116"/>
      <c r="G30" s="116"/>
      <c r="H30" s="100"/>
      <c r="I30" s="135"/>
      <c r="J30" s="29"/>
    </row>
    <row r="31" spans="1:10" ht="12.75">
      <c r="A31" s="196"/>
      <c r="B31" s="197"/>
      <c r="C31" s="197"/>
      <c r="D31" s="198"/>
      <c r="E31" s="196"/>
      <c r="F31" s="197"/>
      <c r="G31" s="197"/>
      <c r="H31" s="199"/>
      <c r="I31" s="200"/>
      <c r="J31" s="29"/>
    </row>
    <row r="32" spans="1:10" ht="12.75">
      <c r="A32" s="114"/>
      <c r="B32" s="115"/>
      <c r="C32" s="123"/>
      <c r="D32" s="201"/>
      <c r="E32" s="201"/>
      <c r="F32" s="201"/>
      <c r="G32" s="202"/>
      <c r="H32" s="116"/>
      <c r="I32" s="137"/>
      <c r="J32" s="29"/>
    </row>
    <row r="33" spans="1:10" ht="12.75">
      <c r="A33" s="196"/>
      <c r="B33" s="197"/>
      <c r="C33" s="197"/>
      <c r="D33" s="198"/>
      <c r="E33" s="196"/>
      <c r="F33" s="197"/>
      <c r="G33" s="197"/>
      <c r="H33" s="199"/>
      <c r="I33" s="200"/>
      <c r="J33" s="29"/>
    </row>
    <row r="34" spans="1:10" ht="12.75">
      <c r="A34" s="114"/>
      <c r="B34" s="115"/>
      <c r="C34" s="123"/>
      <c r="D34" s="138"/>
      <c r="E34" s="138"/>
      <c r="F34" s="138"/>
      <c r="G34" s="112"/>
      <c r="H34" s="116"/>
      <c r="I34" s="139"/>
      <c r="J34" s="29"/>
    </row>
    <row r="35" spans="1:10" ht="12.75">
      <c r="A35" s="196"/>
      <c r="B35" s="197"/>
      <c r="C35" s="197"/>
      <c r="D35" s="198"/>
      <c r="E35" s="196"/>
      <c r="F35" s="197"/>
      <c r="G35" s="197"/>
      <c r="H35" s="199"/>
      <c r="I35" s="200"/>
      <c r="J35" s="29"/>
    </row>
    <row r="36" spans="1:10" ht="12.75">
      <c r="A36" s="114"/>
      <c r="B36" s="115"/>
      <c r="C36" s="123"/>
      <c r="D36" s="138"/>
      <c r="E36" s="138"/>
      <c r="F36" s="138"/>
      <c r="G36" s="112"/>
      <c r="H36" s="116"/>
      <c r="I36" s="139"/>
      <c r="J36" s="29"/>
    </row>
    <row r="37" spans="1:10" ht="12.75">
      <c r="A37" s="196"/>
      <c r="B37" s="197"/>
      <c r="C37" s="197"/>
      <c r="D37" s="198"/>
      <c r="E37" s="196"/>
      <c r="F37" s="197"/>
      <c r="G37" s="197"/>
      <c r="H37" s="199"/>
      <c r="I37" s="200"/>
      <c r="J37" s="29"/>
    </row>
    <row r="38" spans="1:10" ht="12.75">
      <c r="A38" s="140"/>
      <c r="B38" s="141"/>
      <c r="C38" s="172"/>
      <c r="D38" s="173"/>
      <c r="E38" s="116"/>
      <c r="F38" s="172"/>
      <c r="G38" s="173"/>
      <c r="H38" s="116"/>
      <c r="I38" s="117"/>
      <c r="J38" s="29"/>
    </row>
    <row r="39" spans="1:10" ht="12.75">
      <c r="A39" s="196"/>
      <c r="B39" s="197"/>
      <c r="C39" s="197"/>
      <c r="D39" s="198"/>
      <c r="E39" s="196"/>
      <c r="F39" s="197"/>
      <c r="G39" s="197"/>
      <c r="H39" s="199"/>
      <c r="I39" s="200"/>
      <c r="J39" s="29"/>
    </row>
    <row r="40" spans="1:10" ht="12.75">
      <c r="A40" s="140"/>
      <c r="B40" s="141"/>
      <c r="C40" s="142"/>
      <c r="D40" s="143"/>
      <c r="E40" s="116"/>
      <c r="F40" s="142"/>
      <c r="G40" s="143"/>
      <c r="H40" s="116"/>
      <c r="I40" s="117"/>
      <c r="J40" s="29"/>
    </row>
    <row r="41" spans="1:10" ht="12.75">
      <c r="A41" s="196"/>
      <c r="B41" s="197"/>
      <c r="C41" s="197"/>
      <c r="D41" s="198"/>
      <c r="E41" s="196"/>
      <c r="F41" s="197"/>
      <c r="G41" s="197"/>
      <c r="H41" s="199"/>
      <c r="I41" s="200"/>
      <c r="J41" s="29"/>
    </row>
    <row r="42" spans="1:10" ht="12.75">
      <c r="A42" s="144"/>
      <c r="B42" s="145"/>
      <c r="C42" s="145"/>
      <c r="D42" s="145"/>
      <c r="E42" s="146"/>
      <c r="F42" s="145"/>
      <c r="G42" s="145"/>
      <c r="H42" s="147"/>
      <c r="I42" s="148"/>
      <c r="J42" s="29"/>
    </row>
    <row r="43" spans="1:10" ht="12.75">
      <c r="A43" s="140"/>
      <c r="B43" s="141"/>
      <c r="C43" s="142"/>
      <c r="D43" s="143"/>
      <c r="E43" s="116"/>
      <c r="F43" s="142"/>
      <c r="G43" s="143"/>
      <c r="H43" s="116"/>
      <c r="I43" s="117"/>
      <c r="J43" s="29"/>
    </row>
    <row r="44" spans="1:10" ht="12.75">
      <c r="A44" s="149"/>
      <c r="B44" s="150"/>
      <c r="C44" s="150"/>
      <c r="D44" s="120"/>
      <c r="E44" s="120"/>
      <c r="F44" s="150"/>
      <c r="G44" s="120"/>
      <c r="H44" s="120"/>
      <c r="I44" s="151"/>
      <c r="J44" s="29"/>
    </row>
    <row r="45" spans="1:10" ht="12.75">
      <c r="A45" s="183" t="s">
        <v>350</v>
      </c>
      <c r="B45" s="184"/>
      <c r="C45" s="199"/>
      <c r="D45" s="200"/>
      <c r="E45" s="116"/>
      <c r="F45" s="192"/>
      <c r="G45" s="197"/>
      <c r="H45" s="197"/>
      <c r="I45" s="198"/>
      <c r="J45" s="29"/>
    </row>
    <row r="46" spans="1:10" ht="12.75">
      <c r="A46" s="140"/>
      <c r="B46" s="141"/>
      <c r="C46" s="172"/>
      <c r="D46" s="173"/>
      <c r="E46" s="116"/>
      <c r="F46" s="172"/>
      <c r="G46" s="182"/>
      <c r="H46" s="152"/>
      <c r="I46" s="153"/>
      <c r="J46" s="29"/>
    </row>
    <row r="47" spans="1:10" ht="12.75">
      <c r="A47" s="183" t="s">
        <v>79</v>
      </c>
      <c r="B47" s="184"/>
      <c r="C47" s="192" t="s">
        <v>391</v>
      </c>
      <c r="D47" s="193"/>
      <c r="E47" s="193"/>
      <c r="F47" s="193"/>
      <c r="G47" s="193"/>
      <c r="H47" s="193"/>
      <c r="I47" s="194"/>
      <c r="J47" s="29"/>
    </row>
    <row r="48" spans="1:10" ht="12.75">
      <c r="A48" s="114"/>
      <c r="B48" s="115"/>
      <c r="C48" s="123" t="s">
        <v>151</v>
      </c>
      <c r="D48" s="116"/>
      <c r="E48" s="116"/>
      <c r="F48" s="116"/>
      <c r="G48" s="116"/>
      <c r="H48" s="116"/>
      <c r="I48" s="117"/>
      <c r="J48" s="29"/>
    </row>
    <row r="49" spans="1:10" ht="12.75">
      <c r="A49" s="183" t="s">
        <v>152</v>
      </c>
      <c r="B49" s="184"/>
      <c r="C49" s="190" t="s">
        <v>392</v>
      </c>
      <c r="D49" s="186"/>
      <c r="E49" s="187"/>
      <c r="F49" s="116"/>
      <c r="G49" s="127" t="s">
        <v>153</v>
      </c>
      <c r="H49" s="190" t="s">
        <v>393</v>
      </c>
      <c r="I49" s="187"/>
      <c r="J49" s="29"/>
    </row>
    <row r="50" spans="1:10" ht="12.75">
      <c r="A50" s="114"/>
      <c r="B50" s="115"/>
      <c r="C50" s="123"/>
      <c r="D50" s="116"/>
      <c r="E50" s="116"/>
      <c r="F50" s="116"/>
      <c r="G50" s="116"/>
      <c r="H50" s="116"/>
      <c r="I50" s="117"/>
      <c r="J50" s="29"/>
    </row>
    <row r="51" spans="1:10" ht="12.75">
      <c r="A51" s="183" t="s">
        <v>191</v>
      </c>
      <c r="B51" s="184"/>
      <c r="C51" s="185" t="s">
        <v>394</v>
      </c>
      <c r="D51" s="186"/>
      <c r="E51" s="186"/>
      <c r="F51" s="186"/>
      <c r="G51" s="186"/>
      <c r="H51" s="186"/>
      <c r="I51" s="187"/>
      <c r="J51" s="29"/>
    </row>
    <row r="52" spans="1:10" ht="12.75">
      <c r="A52" s="114"/>
      <c r="B52" s="115"/>
      <c r="C52" s="116"/>
      <c r="D52" s="116"/>
      <c r="E52" s="116"/>
      <c r="F52" s="116"/>
      <c r="G52" s="116"/>
      <c r="H52" s="116"/>
      <c r="I52" s="117"/>
      <c r="J52" s="29"/>
    </row>
    <row r="53" spans="1:10" ht="12.75">
      <c r="A53" s="188" t="s">
        <v>287</v>
      </c>
      <c r="B53" s="189"/>
      <c r="C53" s="190" t="s">
        <v>395</v>
      </c>
      <c r="D53" s="186"/>
      <c r="E53" s="186"/>
      <c r="F53" s="186"/>
      <c r="G53" s="186"/>
      <c r="H53" s="186"/>
      <c r="I53" s="191"/>
      <c r="J53" s="29"/>
    </row>
    <row r="54" spans="1:10" ht="12.75">
      <c r="A54" s="154"/>
      <c r="B54" s="120"/>
      <c r="C54" s="195" t="s">
        <v>0</v>
      </c>
      <c r="D54" s="195"/>
      <c r="E54" s="195"/>
      <c r="F54" s="195"/>
      <c r="G54" s="195"/>
      <c r="H54" s="195"/>
      <c r="I54" s="155"/>
      <c r="J54" s="29"/>
    </row>
    <row r="55" spans="1:10" ht="12.75">
      <c r="A55" s="154"/>
      <c r="B55" s="120"/>
      <c r="C55" s="156"/>
      <c r="D55" s="156"/>
      <c r="E55" s="156"/>
      <c r="F55" s="156"/>
      <c r="G55" s="156"/>
      <c r="H55" s="156"/>
      <c r="I55" s="155"/>
      <c r="J55" s="29"/>
    </row>
    <row r="56" spans="1:10" ht="12.75">
      <c r="A56" s="154"/>
      <c r="B56" s="174" t="s">
        <v>80</v>
      </c>
      <c r="C56" s="175"/>
      <c r="D56" s="175"/>
      <c r="E56" s="175"/>
      <c r="F56" s="157"/>
      <c r="G56" s="157"/>
      <c r="H56" s="157"/>
      <c r="I56" s="158"/>
      <c r="J56" s="29"/>
    </row>
    <row r="57" spans="1:10" ht="12.75">
      <c r="A57" s="154"/>
      <c r="B57" s="176" t="s">
        <v>367</v>
      </c>
      <c r="C57" s="177"/>
      <c r="D57" s="177"/>
      <c r="E57" s="177"/>
      <c r="F57" s="177"/>
      <c r="G57" s="177"/>
      <c r="H57" s="177"/>
      <c r="I57" s="178"/>
      <c r="J57" s="29"/>
    </row>
    <row r="58" spans="1:10" ht="12.75">
      <c r="A58" s="154"/>
      <c r="B58" s="176" t="s">
        <v>368</v>
      </c>
      <c r="C58" s="177"/>
      <c r="D58" s="177"/>
      <c r="E58" s="177"/>
      <c r="F58" s="177"/>
      <c r="G58" s="177"/>
      <c r="H58" s="177"/>
      <c r="I58" s="158"/>
      <c r="J58" s="29"/>
    </row>
    <row r="59" spans="1:10" ht="12.75">
      <c r="A59" s="154"/>
      <c r="B59" s="176" t="s">
        <v>369</v>
      </c>
      <c r="C59" s="177"/>
      <c r="D59" s="177"/>
      <c r="E59" s="177"/>
      <c r="F59" s="177"/>
      <c r="G59" s="177"/>
      <c r="H59" s="177"/>
      <c r="I59" s="178"/>
      <c r="J59" s="29"/>
    </row>
    <row r="60" spans="1:10" ht="12.75">
      <c r="A60" s="154"/>
      <c r="B60" s="176" t="s">
        <v>370</v>
      </c>
      <c r="C60" s="177"/>
      <c r="D60" s="177"/>
      <c r="E60" s="177"/>
      <c r="F60" s="177"/>
      <c r="G60" s="177"/>
      <c r="H60" s="177"/>
      <c r="I60" s="178"/>
      <c r="J60" s="29"/>
    </row>
    <row r="61" spans="1:10" ht="12.75">
      <c r="A61" s="120"/>
      <c r="B61" s="159"/>
      <c r="C61" s="159"/>
      <c r="D61" s="159"/>
      <c r="E61" s="159"/>
      <c r="F61" s="159"/>
      <c r="G61" s="159"/>
      <c r="H61" s="160"/>
      <c r="I61" s="160"/>
      <c r="J61" s="40"/>
    </row>
    <row r="62" spans="1:10" ht="11.25" customHeight="1">
      <c r="A62" s="120"/>
      <c r="B62" s="159"/>
      <c r="C62" s="159"/>
      <c r="D62" s="159"/>
      <c r="E62" s="159"/>
      <c r="F62" s="159"/>
      <c r="J62" s="40"/>
    </row>
    <row r="63" spans="1:10" ht="17.25" customHeight="1">
      <c r="A63" s="120"/>
      <c r="B63" s="159"/>
      <c r="C63" s="159"/>
      <c r="D63" s="159"/>
      <c r="E63" s="159"/>
      <c r="F63" s="159"/>
      <c r="J63" s="40"/>
    </row>
    <row r="64" spans="1:10" ht="12.75">
      <c r="A64" s="169" t="s">
        <v>81</v>
      </c>
      <c r="B64" s="116"/>
      <c r="C64" s="116"/>
      <c r="D64" s="116"/>
      <c r="E64" s="116"/>
      <c r="F64" s="116"/>
      <c r="J64" s="40"/>
    </row>
    <row r="65" spans="1:10" ht="12.75">
      <c r="A65" s="116"/>
      <c r="B65" s="116"/>
      <c r="C65" s="116"/>
      <c r="D65" s="116"/>
      <c r="E65" s="120"/>
      <c r="F65" s="132"/>
      <c r="J65" s="40"/>
    </row>
    <row r="66" spans="1:11" ht="12.75">
      <c r="A66" s="170"/>
      <c r="B66" s="170"/>
      <c r="C66" s="116"/>
      <c r="D66" s="116"/>
      <c r="E66" s="116"/>
      <c r="F66" s="116"/>
      <c r="J66" s="40"/>
      <c r="K66" s="171"/>
    </row>
    <row r="67" spans="1:11" ht="12.7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</row>
    <row r="68" ht="12.75"/>
    <row r="69" ht="12.75"/>
    <row r="70" ht="12.75"/>
    <row r="71" ht="12.75"/>
    <row r="72" ht="12.75"/>
    <row r="73" ht="12.75"/>
    <row r="74" ht="12.75"/>
    <row r="75" ht="12.75"/>
    <row r="76" spans="2:4" ht="12.75">
      <c r="B76" s="161" t="s">
        <v>401</v>
      </c>
      <c r="C76" s="160"/>
      <c r="D76" s="168" t="s">
        <v>402</v>
      </c>
    </row>
    <row r="77" spans="2:4" ht="12.75">
      <c r="B77" s="159"/>
      <c r="C77" s="160"/>
      <c r="D77" s="160"/>
    </row>
    <row r="78" spans="2:4" ht="13.5" thickBot="1">
      <c r="B78" s="162" t="s">
        <v>399</v>
      </c>
      <c r="C78" s="163"/>
      <c r="D78" s="162" t="s">
        <v>400</v>
      </c>
    </row>
    <row r="79" spans="2:4" ht="12.75">
      <c r="B79" s="179" t="s">
        <v>154</v>
      </c>
      <c r="C79" s="180"/>
      <c r="D79" s="181"/>
    </row>
    <row r="80" spans="2:4" ht="12.75">
      <c r="B80" s="172"/>
      <c r="C80" s="173"/>
      <c r="D80" s="116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80:C80"/>
    <mergeCell ref="B56:E56"/>
    <mergeCell ref="B57:I57"/>
    <mergeCell ref="B58:H58"/>
    <mergeCell ref="B59:I59"/>
    <mergeCell ref="B60:I60"/>
    <mergeCell ref="B79:D79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dataValidations count="1">
    <dataValidation allowBlank="1" sqref="A1:D65536 E1:IV61 E67:IV65536 E62:F66 J62:IV6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5"/>
  <ignoredErrors>
    <ignoredError sqref="I27 C6 C8 C10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4" width="9.140625" style="42" customWidth="1"/>
    <col min="5" max="5" width="20.8515625" style="42" customWidth="1"/>
    <col min="6" max="6" width="9.140625" style="42" customWidth="1"/>
    <col min="7" max="7" width="12.140625" style="42" customWidth="1"/>
    <col min="8" max="8" width="11.57421875" style="42" customWidth="1"/>
    <col min="9" max="9" width="9.140625" style="42" customWidth="1"/>
    <col min="10" max="10" width="13.140625" style="42" customWidth="1"/>
    <col min="11" max="11" width="13.00390625" style="42" customWidth="1"/>
    <col min="12" max="16384" width="9.140625" style="42" customWidth="1"/>
  </cols>
  <sheetData>
    <row r="1" spans="1:12" ht="12.75">
      <c r="A1" s="241" t="s">
        <v>203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1"/>
    </row>
    <row r="2" spans="1:12" ht="12.75">
      <c r="A2" s="243" t="s">
        <v>396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41"/>
    </row>
    <row r="3" spans="1:12" ht="12.75">
      <c r="A3" s="35"/>
      <c r="B3" s="43"/>
      <c r="C3" s="43"/>
      <c r="D3" s="43"/>
      <c r="E3" s="43"/>
      <c r="F3" s="245"/>
      <c r="G3" s="245"/>
      <c r="H3" s="26"/>
      <c r="I3" s="43"/>
      <c r="J3" s="43"/>
      <c r="K3" s="245" t="s">
        <v>58</v>
      </c>
      <c r="L3" s="245"/>
    </row>
    <row r="4" spans="1:12" ht="12.75">
      <c r="A4" s="239" t="s">
        <v>2</v>
      </c>
      <c r="B4" s="240"/>
      <c r="C4" s="240"/>
      <c r="D4" s="240"/>
      <c r="E4" s="240"/>
      <c r="F4" s="239" t="s">
        <v>221</v>
      </c>
      <c r="G4" s="239" t="s">
        <v>373</v>
      </c>
      <c r="H4" s="240"/>
      <c r="I4" s="240"/>
      <c r="J4" s="239" t="s">
        <v>374</v>
      </c>
      <c r="K4" s="240"/>
      <c r="L4" s="240"/>
    </row>
    <row r="5" spans="1:12" ht="12.75">
      <c r="A5" s="240"/>
      <c r="B5" s="240"/>
      <c r="C5" s="240"/>
      <c r="D5" s="240"/>
      <c r="E5" s="240"/>
      <c r="F5" s="240"/>
      <c r="G5" s="51" t="s">
        <v>360</v>
      </c>
      <c r="H5" s="51" t="s">
        <v>361</v>
      </c>
      <c r="I5" s="51" t="s">
        <v>362</v>
      </c>
      <c r="J5" s="51" t="s">
        <v>360</v>
      </c>
      <c r="K5" s="51" t="s">
        <v>361</v>
      </c>
      <c r="L5" s="51" t="s">
        <v>362</v>
      </c>
    </row>
    <row r="6" spans="1:12" ht="12.75">
      <c r="A6" s="239">
        <v>1</v>
      </c>
      <c r="B6" s="239"/>
      <c r="C6" s="239"/>
      <c r="D6" s="239"/>
      <c r="E6" s="239"/>
      <c r="F6" s="52">
        <v>2</v>
      </c>
      <c r="G6" s="52">
        <v>3</v>
      </c>
      <c r="H6" s="52">
        <v>4</v>
      </c>
      <c r="I6" s="52" t="s">
        <v>56</v>
      </c>
      <c r="J6" s="52">
        <v>6</v>
      </c>
      <c r="K6" s="52">
        <v>7</v>
      </c>
      <c r="L6" s="52" t="s">
        <v>57</v>
      </c>
    </row>
    <row r="7" spans="1:12" ht="12.75">
      <c r="A7" s="232" t="s">
        <v>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</row>
    <row r="8" spans="1:12" ht="12.75">
      <c r="A8" s="235" t="s">
        <v>155</v>
      </c>
      <c r="B8" s="236"/>
      <c r="C8" s="236"/>
      <c r="D8" s="237"/>
      <c r="E8" s="238"/>
      <c r="F8" s="9">
        <v>1</v>
      </c>
      <c r="G8" s="44">
        <f>G9+G10</f>
        <v>0</v>
      </c>
      <c r="H8" s="45">
        <f>H9+H10</f>
        <v>0</v>
      </c>
      <c r="I8" s="46">
        <f>SUM(G8:H8)</f>
        <v>0</v>
      </c>
      <c r="J8" s="44">
        <f>J9+J10</f>
        <v>0</v>
      </c>
      <c r="K8" s="45">
        <f>K9+K10</f>
        <v>0</v>
      </c>
      <c r="L8" s="46">
        <f>SUM(J8:K8)</f>
        <v>0</v>
      </c>
    </row>
    <row r="9" spans="1:12" ht="12.75">
      <c r="A9" s="246" t="s">
        <v>311</v>
      </c>
      <c r="B9" s="247"/>
      <c r="C9" s="247"/>
      <c r="D9" s="247"/>
      <c r="E9" s="248"/>
      <c r="F9" s="10">
        <v>2</v>
      </c>
      <c r="G9" s="5"/>
      <c r="H9" s="6"/>
      <c r="I9" s="47">
        <f aca="true" t="shared" si="0" ref="I9:I72">SUM(G9:H9)</f>
        <v>0</v>
      </c>
      <c r="J9" s="5"/>
      <c r="K9" s="6"/>
      <c r="L9" s="47">
        <f aca="true" t="shared" si="1" ref="L9:L72">SUM(J9:K9)</f>
        <v>0</v>
      </c>
    </row>
    <row r="10" spans="1:12" ht="12.75">
      <c r="A10" s="246" t="s">
        <v>312</v>
      </c>
      <c r="B10" s="247"/>
      <c r="C10" s="247"/>
      <c r="D10" s="247"/>
      <c r="E10" s="248"/>
      <c r="F10" s="10">
        <v>3</v>
      </c>
      <c r="G10" s="5"/>
      <c r="H10" s="6"/>
      <c r="I10" s="47">
        <f t="shared" si="0"/>
        <v>0</v>
      </c>
      <c r="J10" s="5"/>
      <c r="K10" s="6"/>
      <c r="L10" s="47">
        <f t="shared" si="1"/>
        <v>0</v>
      </c>
    </row>
    <row r="11" spans="1:12" ht="12.75">
      <c r="A11" s="249" t="s">
        <v>156</v>
      </c>
      <c r="B11" s="250"/>
      <c r="C11" s="250"/>
      <c r="D11" s="247"/>
      <c r="E11" s="248"/>
      <c r="F11" s="10">
        <v>4</v>
      </c>
      <c r="G11" s="48">
        <f>G12+G13</f>
        <v>0</v>
      </c>
      <c r="H11" s="49">
        <f>H12+H13</f>
        <v>7116439.6</v>
      </c>
      <c r="I11" s="47">
        <f t="shared" si="0"/>
        <v>7116439.6</v>
      </c>
      <c r="J11" s="48">
        <f>J12+J13</f>
        <v>0</v>
      </c>
      <c r="K11" s="49">
        <f>K12+K13</f>
        <v>7216673.23</v>
      </c>
      <c r="L11" s="47">
        <f t="shared" si="1"/>
        <v>7216673.23</v>
      </c>
    </row>
    <row r="12" spans="1:12" ht="12.75">
      <c r="A12" s="246" t="s">
        <v>313</v>
      </c>
      <c r="B12" s="247"/>
      <c r="C12" s="247"/>
      <c r="D12" s="247"/>
      <c r="E12" s="248"/>
      <c r="F12" s="10">
        <v>5</v>
      </c>
      <c r="G12" s="5"/>
      <c r="H12" s="6"/>
      <c r="I12" s="47">
        <f t="shared" si="0"/>
        <v>0</v>
      </c>
      <c r="J12" s="5"/>
      <c r="K12" s="6"/>
      <c r="L12" s="47">
        <f t="shared" si="1"/>
        <v>0</v>
      </c>
    </row>
    <row r="13" spans="1:12" ht="12.75">
      <c r="A13" s="246" t="s">
        <v>314</v>
      </c>
      <c r="B13" s="247"/>
      <c r="C13" s="247"/>
      <c r="D13" s="247"/>
      <c r="E13" s="248"/>
      <c r="F13" s="10">
        <v>6</v>
      </c>
      <c r="G13" s="5"/>
      <c r="H13" s="82">
        <v>7116439.6</v>
      </c>
      <c r="I13" s="47">
        <f t="shared" si="0"/>
        <v>7116439.6</v>
      </c>
      <c r="J13" s="5"/>
      <c r="K13" s="6">
        <v>7216673.23</v>
      </c>
      <c r="L13" s="47">
        <f t="shared" si="1"/>
        <v>7216673.23</v>
      </c>
    </row>
    <row r="14" spans="1:12" ht="12.75">
      <c r="A14" s="249" t="s">
        <v>157</v>
      </c>
      <c r="B14" s="250"/>
      <c r="C14" s="250"/>
      <c r="D14" s="247"/>
      <c r="E14" s="248"/>
      <c r="F14" s="10">
        <v>7</v>
      </c>
      <c r="G14" s="48">
        <f>G15+G16+G17</f>
        <v>0</v>
      </c>
      <c r="H14" s="49">
        <f>H15+H16+H17</f>
        <v>1215012429.6000001</v>
      </c>
      <c r="I14" s="47">
        <f t="shared" si="0"/>
        <v>1215012429.6000001</v>
      </c>
      <c r="J14" s="48">
        <f>J15+J16+J17</f>
        <v>0</v>
      </c>
      <c r="K14" s="49">
        <f>K15+K16+K17</f>
        <v>1206066727.6000001</v>
      </c>
      <c r="L14" s="47">
        <f t="shared" si="1"/>
        <v>1206066727.6000001</v>
      </c>
    </row>
    <row r="15" spans="1:12" ht="12.75">
      <c r="A15" s="246" t="s">
        <v>315</v>
      </c>
      <c r="B15" s="247"/>
      <c r="C15" s="247"/>
      <c r="D15" s="247"/>
      <c r="E15" s="248"/>
      <c r="F15" s="10">
        <v>8</v>
      </c>
      <c r="G15" s="5"/>
      <c r="H15" s="82">
        <v>1175813524.55</v>
      </c>
      <c r="I15" s="47">
        <f t="shared" si="0"/>
        <v>1175813524.55</v>
      </c>
      <c r="J15" s="5"/>
      <c r="K15" s="82">
        <v>1168877157.5800002</v>
      </c>
      <c r="L15" s="47">
        <f t="shared" si="1"/>
        <v>1168877157.5800002</v>
      </c>
    </row>
    <row r="16" spans="1:12" ht="12.75">
      <c r="A16" s="246" t="s">
        <v>316</v>
      </c>
      <c r="B16" s="247"/>
      <c r="C16" s="247"/>
      <c r="D16" s="247"/>
      <c r="E16" s="248"/>
      <c r="F16" s="10">
        <v>9</v>
      </c>
      <c r="G16" s="5"/>
      <c r="H16" s="82">
        <v>33736317.4</v>
      </c>
      <c r="I16" s="47">
        <f t="shared" si="0"/>
        <v>33736317.4</v>
      </c>
      <c r="J16" s="5"/>
      <c r="K16" s="82">
        <v>31426873.47</v>
      </c>
      <c r="L16" s="47">
        <f t="shared" si="1"/>
        <v>31426873.47</v>
      </c>
    </row>
    <row r="17" spans="1:12" ht="12.75">
      <c r="A17" s="246" t="s">
        <v>317</v>
      </c>
      <c r="B17" s="247"/>
      <c r="C17" s="247"/>
      <c r="D17" s="247"/>
      <c r="E17" s="248"/>
      <c r="F17" s="10">
        <v>10</v>
      </c>
      <c r="G17" s="5"/>
      <c r="H17" s="82">
        <v>5462587.65</v>
      </c>
      <c r="I17" s="47">
        <f t="shared" si="0"/>
        <v>5462587.65</v>
      </c>
      <c r="J17" s="5"/>
      <c r="K17" s="82">
        <v>5762696.55</v>
      </c>
      <c r="L17" s="47">
        <f t="shared" si="1"/>
        <v>5762696.55</v>
      </c>
    </row>
    <row r="18" spans="1:12" ht="12.75">
      <c r="A18" s="249" t="s">
        <v>158</v>
      </c>
      <c r="B18" s="250"/>
      <c r="C18" s="250"/>
      <c r="D18" s="247"/>
      <c r="E18" s="248"/>
      <c r="F18" s="10">
        <v>11</v>
      </c>
      <c r="G18" s="48">
        <f>G19+G20+G24+G43</f>
        <v>1940782114.99</v>
      </c>
      <c r="H18" s="49">
        <f>H19+H20+H24+H43</f>
        <v>3390168119.77</v>
      </c>
      <c r="I18" s="47">
        <f t="shared" si="0"/>
        <v>5330950234.76</v>
      </c>
      <c r="J18" s="48">
        <f>J19+J20+J24+J43</f>
        <v>1972324394.96</v>
      </c>
      <c r="K18" s="49">
        <f>K19+K20+K24+K43</f>
        <v>3395808400.1</v>
      </c>
      <c r="L18" s="47">
        <f t="shared" si="1"/>
        <v>5368132795.059999</v>
      </c>
    </row>
    <row r="19" spans="1:12" ht="25.5" customHeight="1">
      <c r="A19" s="249" t="s">
        <v>318</v>
      </c>
      <c r="B19" s="250"/>
      <c r="C19" s="250"/>
      <c r="D19" s="247"/>
      <c r="E19" s="248"/>
      <c r="F19" s="10">
        <v>12</v>
      </c>
      <c r="G19" s="5"/>
      <c r="H19" s="83">
        <v>814142981.67</v>
      </c>
      <c r="I19" s="47">
        <f t="shared" si="0"/>
        <v>814142981.67</v>
      </c>
      <c r="J19" s="5"/>
      <c r="K19" s="83">
        <v>819470286.26</v>
      </c>
      <c r="L19" s="47">
        <f t="shared" si="1"/>
        <v>819470286.26</v>
      </c>
    </row>
    <row r="20" spans="1:12" ht="21" customHeight="1">
      <c r="A20" s="249" t="s">
        <v>159</v>
      </c>
      <c r="B20" s="250"/>
      <c r="C20" s="250"/>
      <c r="D20" s="247"/>
      <c r="E20" s="248"/>
      <c r="F20" s="10">
        <v>13</v>
      </c>
      <c r="G20" s="48">
        <f>SUM(G21:G23)</f>
        <v>0</v>
      </c>
      <c r="H20" s="49">
        <f>SUM(H21:H23)</f>
        <v>431372755.13</v>
      </c>
      <c r="I20" s="47">
        <f t="shared" si="0"/>
        <v>431372755.13</v>
      </c>
      <c r="J20" s="48">
        <f>SUM(J21:J23)</f>
        <v>0</v>
      </c>
      <c r="K20" s="49">
        <f>SUM(K21:K23)</f>
        <v>430736924.28</v>
      </c>
      <c r="L20" s="47">
        <f t="shared" si="1"/>
        <v>430736924.28</v>
      </c>
    </row>
    <row r="21" spans="1:12" ht="12.75">
      <c r="A21" s="246" t="s">
        <v>319</v>
      </c>
      <c r="B21" s="247"/>
      <c r="C21" s="247"/>
      <c r="D21" s="247"/>
      <c r="E21" s="248"/>
      <c r="F21" s="10">
        <v>14</v>
      </c>
      <c r="G21" s="5"/>
      <c r="H21" s="82">
        <v>424146655.13</v>
      </c>
      <c r="I21" s="47">
        <f t="shared" si="0"/>
        <v>424146655.13</v>
      </c>
      <c r="J21" s="5"/>
      <c r="K21" s="82">
        <v>423510824.28</v>
      </c>
      <c r="L21" s="47">
        <f t="shared" si="1"/>
        <v>423510824.28</v>
      </c>
    </row>
    <row r="22" spans="1:12" ht="12.75">
      <c r="A22" s="246" t="s">
        <v>320</v>
      </c>
      <c r="B22" s="247"/>
      <c r="C22" s="247"/>
      <c r="D22" s="247"/>
      <c r="E22" s="248"/>
      <c r="F22" s="10">
        <v>15</v>
      </c>
      <c r="G22" s="5"/>
      <c r="H22" s="82">
        <v>7226100</v>
      </c>
      <c r="I22" s="47">
        <f t="shared" si="0"/>
        <v>7226100</v>
      </c>
      <c r="J22" s="5"/>
      <c r="K22" s="82">
        <v>7226100</v>
      </c>
      <c r="L22" s="47">
        <f t="shared" si="1"/>
        <v>7226100</v>
      </c>
    </row>
    <row r="23" spans="1:12" ht="12.75">
      <c r="A23" s="246" t="s">
        <v>321</v>
      </c>
      <c r="B23" s="247"/>
      <c r="C23" s="247"/>
      <c r="D23" s="247"/>
      <c r="E23" s="248"/>
      <c r="F23" s="10">
        <v>16</v>
      </c>
      <c r="G23" s="5"/>
      <c r="H23" s="6"/>
      <c r="I23" s="47">
        <f t="shared" si="0"/>
        <v>0</v>
      </c>
      <c r="J23" s="5"/>
      <c r="K23" s="82"/>
      <c r="L23" s="47">
        <f t="shared" si="1"/>
        <v>0</v>
      </c>
    </row>
    <row r="24" spans="1:12" ht="12.75">
      <c r="A24" s="249" t="s">
        <v>160</v>
      </c>
      <c r="B24" s="250"/>
      <c r="C24" s="250"/>
      <c r="D24" s="247"/>
      <c r="E24" s="248"/>
      <c r="F24" s="10">
        <v>17</v>
      </c>
      <c r="G24" s="48">
        <f>G25+G28+G33+G39</f>
        <v>1940782114.99</v>
      </c>
      <c r="H24" s="49">
        <f>H25+H28+H33+H39</f>
        <v>2144652382.97</v>
      </c>
      <c r="I24" s="47">
        <f t="shared" si="0"/>
        <v>4085434497.96</v>
      </c>
      <c r="J24" s="48">
        <f>J25+J28+J33+J39</f>
        <v>1972324394.96</v>
      </c>
      <c r="K24" s="49">
        <f>K25+K28+K33+K39</f>
        <v>2145601189.56</v>
      </c>
      <c r="L24" s="47">
        <f t="shared" si="1"/>
        <v>4117925584.52</v>
      </c>
    </row>
    <row r="25" spans="1:12" ht="12.75">
      <c r="A25" s="246" t="s">
        <v>161</v>
      </c>
      <c r="B25" s="247"/>
      <c r="C25" s="247"/>
      <c r="D25" s="247"/>
      <c r="E25" s="248"/>
      <c r="F25" s="10">
        <v>18</v>
      </c>
      <c r="G25" s="48">
        <f>G26+G27</f>
        <v>1253893760.06</v>
      </c>
      <c r="H25" s="49">
        <f>H26+H27</f>
        <v>755313902.36</v>
      </c>
      <c r="I25" s="47">
        <f>SUM(G25:H25)</f>
        <v>2009207662.42</v>
      </c>
      <c r="J25" s="48">
        <f>J26+J27</f>
        <v>1283947128.14</v>
      </c>
      <c r="K25" s="49">
        <f>K26+K27</f>
        <v>792270530.6</v>
      </c>
      <c r="L25" s="47">
        <f>SUM(J25:K25)</f>
        <v>2076217658.7400002</v>
      </c>
    </row>
    <row r="26" spans="1:12" ht="22.5" customHeight="1">
      <c r="A26" s="246" t="s">
        <v>322</v>
      </c>
      <c r="B26" s="247"/>
      <c r="C26" s="247"/>
      <c r="D26" s="247"/>
      <c r="E26" s="248"/>
      <c r="F26" s="10">
        <v>19</v>
      </c>
      <c r="G26" s="84">
        <v>1253893760.06</v>
      </c>
      <c r="H26" s="82">
        <v>755313902.36</v>
      </c>
      <c r="I26" s="47">
        <f t="shared" si="0"/>
        <v>2009207662.42</v>
      </c>
      <c r="J26" s="84">
        <v>1283947128.14</v>
      </c>
      <c r="K26" s="82">
        <v>792270530.6</v>
      </c>
      <c r="L26" s="47">
        <f t="shared" si="1"/>
        <v>2076217658.7400002</v>
      </c>
    </row>
    <row r="27" spans="1:12" ht="12.75">
      <c r="A27" s="246" t="s">
        <v>323</v>
      </c>
      <c r="B27" s="247"/>
      <c r="C27" s="247"/>
      <c r="D27" s="247"/>
      <c r="E27" s="248"/>
      <c r="F27" s="10">
        <v>20</v>
      </c>
      <c r="G27" s="5"/>
      <c r="H27" s="6"/>
      <c r="I27" s="47">
        <f t="shared" si="0"/>
        <v>0</v>
      </c>
      <c r="J27" s="5"/>
      <c r="K27" s="6"/>
      <c r="L27" s="47">
        <f t="shared" si="1"/>
        <v>0</v>
      </c>
    </row>
    <row r="28" spans="1:12" ht="12.75">
      <c r="A28" s="246" t="s">
        <v>162</v>
      </c>
      <c r="B28" s="247"/>
      <c r="C28" s="247"/>
      <c r="D28" s="247"/>
      <c r="E28" s="248"/>
      <c r="F28" s="10">
        <v>21</v>
      </c>
      <c r="G28" s="48">
        <f>SUM(G29:G32)</f>
        <v>60422033.900000006</v>
      </c>
      <c r="H28" s="49">
        <f>SUM(H29:H32)</f>
        <v>192541117.86</v>
      </c>
      <c r="I28" s="47">
        <f>SUM(G28:H28)</f>
        <v>252963151.76000002</v>
      </c>
      <c r="J28" s="48">
        <f>SUM(J29:J32)</f>
        <v>63201860.28</v>
      </c>
      <c r="K28" s="49">
        <f>SUM(K29:K32)</f>
        <v>197006829.14</v>
      </c>
      <c r="L28" s="47">
        <f>SUM(J28:K28)</f>
        <v>260208689.42</v>
      </c>
    </row>
    <row r="29" spans="1:12" ht="12.75">
      <c r="A29" s="246" t="s">
        <v>324</v>
      </c>
      <c r="B29" s="247"/>
      <c r="C29" s="247"/>
      <c r="D29" s="247"/>
      <c r="E29" s="248"/>
      <c r="F29" s="10">
        <v>22</v>
      </c>
      <c r="G29" s="84">
        <v>24314237.2</v>
      </c>
      <c r="H29" s="82">
        <v>113622134.08</v>
      </c>
      <c r="I29" s="47">
        <f t="shared" si="0"/>
        <v>137936371.28</v>
      </c>
      <c r="J29" s="84">
        <v>27279713.72</v>
      </c>
      <c r="K29" s="82">
        <v>119704365.96</v>
      </c>
      <c r="L29" s="47">
        <f t="shared" si="1"/>
        <v>146984079.68</v>
      </c>
    </row>
    <row r="30" spans="1:12" ht="24" customHeight="1">
      <c r="A30" s="246" t="s">
        <v>325</v>
      </c>
      <c r="B30" s="247"/>
      <c r="C30" s="247"/>
      <c r="D30" s="247"/>
      <c r="E30" s="248"/>
      <c r="F30" s="10">
        <v>23</v>
      </c>
      <c r="G30" s="84"/>
      <c r="H30" s="82"/>
      <c r="I30" s="47">
        <f t="shared" si="0"/>
        <v>0</v>
      </c>
      <c r="J30" s="84"/>
      <c r="K30" s="82"/>
      <c r="L30" s="47">
        <f t="shared" si="1"/>
        <v>0</v>
      </c>
    </row>
    <row r="31" spans="1:12" ht="12.75">
      <c r="A31" s="246" t="s">
        <v>326</v>
      </c>
      <c r="B31" s="247"/>
      <c r="C31" s="247"/>
      <c r="D31" s="247"/>
      <c r="E31" s="248"/>
      <c r="F31" s="10">
        <v>24</v>
      </c>
      <c r="G31" s="84">
        <v>36107796.7</v>
      </c>
      <c r="H31" s="82">
        <v>78918983.78</v>
      </c>
      <c r="I31" s="47">
        <f t="shared" si="0"/>
        <v>115026780.48</v>
      </c>
      <c r="J31" s="84">
        <v>35922146.56</v>
      </c>
      <c r="K31" s="82">
        <v>77302463.18</v>
      </c>
      <c r="L31" s="47">
        <f t="shared" si="1"/>
        <v>113224609.74000001</v>
      </c>
    </row>
    <row r="32" spans="1:12" ht="12.75">
      <c r="A32" s="246" t="s">
        <v>327</v>
      </c>
      <c r="B32" s="247"/>
      <c r="C32" s="247"/>
      <c r="D32" s="247"/>
      <c r="E32" s="248"/>
      <c r="F32" s="10">
        <v>25</v>
      </c>
      <c r="G32" s="84"/>
      <c r="H32" s="82"/>
      <c r="I32" s="47">
        <f t="shared" si="0"/>
        <v>0</v>
      </c>
      <c r="J32" s="84"/>
      <c r="K32" s="82"/>
      <c r="L32" s="47">
        <f t="shared" si="1"/>
        <v>0</v>
      </c>
    </row>
    <row r="33" spans="1:12" ht="12.75">
      <c r="A33" s="246" t="s">
        <v>163</v>
      </c>
      <c r="B33" s="247"/>
      <c r="C33" s="247"/>
      <c r="D33" s="247"/>
      <c r="E33" s="248"/>
      <c r="F33" s="10">
        <v>26</v>
      </c>
      <c r="G33" s="48">
        <f>SUM(G34:G38)</f>
        <v>200501902.54</v>
      </c>
      <c r="H33" s="49">
        <f>SUM(H34:H38)</f>
        <v>211571392.81</v>
      </c>
      <c r="I33" s="47">
        <f t="shared" si="0"/>
        <v>412073295.35</v>
      </c>
      <c r="J33" s="48">
        <f>SUM(J34:J38)</f>
        <v>187131343.9</v>
      </c>
      <c r="K33" s="49">
        <f>SUM(K34:K38)</f>
        <v>198690397.6</v>
      </c>
      <c r="L33" s="47">
        <f t="shared" si="1"/>
        <v>385821741.5</v>
      </c>
    </row>
    <row r="34" spans="1:12" ht="12.75">
      <c r="A34" s="246" t="s">
        <v>328</v>
      </c>
      <c r="B34" s="247"/>
      <c r="C34" s="247"/>
      <c r="D34" s="247"/>
      <c r="E34" s="248"/>
      <c r="F34" s="10">
        <v>27</v>
      </c>
      <c r="G34" s="84"/>
      <c r="H34" s="82">
        <v>7515667</v>
      </c>
      <c r="I34" s="47">
        <f t="shared" si="0"/>
        <v>7515667</v>
      </c>
      <c r="J34" s="84"/>
      <c r="K34" s="82">
        <v>8384714.52</v>
      </c>
      <c r="L34" s="47">
        <f t="shared" si="1"/>
        <v>8384714.52</v>
      </c>
    </row>
    <row r="35" spans="1:12" ht="24" customHeight="1">
      <c r="A35" s="246" t="s">
        <v>329</v>
      </c>
      <c r="B35" s="247"/>
      <c r="C35" s="247"/>
      <c r="D35" s="247"/>
      <c r="E35" s="248"/>
      <c r="F35" s="10">
        <v>28</v>
      </c>
      <c r="G35" s="84">
        <v>83590986.8</v>
      </c>
      <c r="H35" s="82">
        <v>92961341.08</v>
      </c>
      <c r="I35" s="47">
        <f t="shared" si="0"/>
        <v>176552327.88</v>
      </c>
      <c r="J35" s="84">
        <v>87602593.67</v>
      </c>
      <c r="K35" s="82">
        <v>96604931.23</v>
      </c>
      <c r="L35" s="47">
        <f t="shared" si="1"/>
        <v>184207524.9</v>
      </c>
    </row>
    <row r="36" spans="1:12" ht="12.75">
      <c r="A36" s="246" t="s">
        <v>330</v>
      </c>
      <c r="B36" s="247"/>
      <c r="C36" s="247"/>
      <c r="D36" s="247"/>
      <c r="E36" s="248"/>
      <c r="F36" s="10">
        <v>29</v>
      </c>
      <c r="G36" s="84"/>
      <c r="H36" s="82"/>
      <c r="I36" s="47">
        <f t="shared" si="0"/>
        <v>0</v>
      </c>
      <c r="J36" s="84"/>
      <c r="K36" s="82"/>
      <c r="L36" s="47">
        <f t="shared" si="1"/>
        <v>0</v>
      </c>
    </row>
    <row r="37" spans="1:12" ht="12.75">
      <c r="A37" s="246" t="s">
        <v>331</v>
      </c>
      <c r="B37" s="247"/>
      <c r="C37" s="247"/>
      <c r="D37" s="247"/>
      <c r="E37" s="248"/>
      <c r="F37" s="10">
        <v>30</v>
      </c>
      <c r="G37" s="84">
        <v>116910915.74</v>
      </c>
      <c r="H37" s="82">
        <v>111094384.73</v>
      </c>
      <c r="I37" s="47">
        <f t="shared" si="0"/>
        <v>228005300.47</v>
      </c>
      <c r="J37" s="84">
        <v>99528750.23</v>
      </c>
      <c r="K37" s="82">
        <v>93700751.85</v>
      </c>
      <c r="L37" s="47">
        <f t="shared" si="1"/>
        <v>193229502.07999998</v>
      </c>
    </row>
    <row r="38" spans="1:12" ht="12.75">
      <c r="A38" s="246" t="s">
        <v>332</v>
      </c>
      <c r="B38" s="247"/>
      <c r="C38" s="247"/>
      <c r="D38" s="247"/>
      <c r="E38" s="248"/>
      <c r="F38" s="10">
        <v>31</v>
      </c>
      <c r="G38" s="84"/>
      <c r="H38" s="82"/>
      <c r="I38" s="47">
        <f t="shared" si="0"/>
        <v>0</v>
      </c>
      <c r="J38" s="84"/>
      <c r="K38" s="82"/>
      <c r="L38" s="47">
        <f t="shared" si="1"/>
        <v>0</v>
      </c>
    </row>
    <row r="39" spans="1:12" ht="12.75">
      <c r="A39" s="246" t="s">
        <v>164</v>
      </c>
      <c r="B39" s="247"/>
      <c r="C39" s="247"/>
      <c r="D39" s="247"/>
      <c r="E39" s="248"/>
      <c r="F39" s="10">
        <v>32</v>
      </c>
      <c r="G39" s="48">
        <f>SUM(G40:G42)</f>
        <v>425964418.49</v>
      </c>
      <c r="H39" s="49">
        <f>SUM(H40:H42)</f>
        <v>985225969.94</v>
      </c>
      <c r="I39" s="47">
        <f>SUM(G39:H39)</f>
        <v>1411190388.43</v>
      </c>
      <c r="J39" s="48">
        <f>SUM(J40:J42)</f>
        <v>438044062.64</v>
      </c>
      <c r="K39" s="49">
        <f>SUM(K40:K42)</f>
        <v>957633432.22</v>
      </c>
      <c r="L39" s="47">
        <f>SUM(J39:K39)</f>
        <v>1395677494.8600001</v>
      </c>
    </row>
    <row r="40" spans="1:12" ht="12.75">
      <c r="A40" s="246" t="s">
        <v>333</v>
      </c>
      <c r="B40" s="247"/>
      <c r="C40" s="247"/>
      <c r="D40" s="247"/>
      <c r="E40" s="248"/>
      <c r="F40" s="10">
        <v>33</v>
      </c>
      <c r="G40" s="84">
        <v>383060840</v>
      </c>
      <c r="H40" s="82">
        <v>662923629.24</v>
      </c>
      <c r="I40" s="47">
        <f t="shared" si="0"/>
        <v>1045984469.24</v>
      </c>
      <c r="J40" s="84">
        <v>391300000</v>
      </c>
      <c r="K40" s="82">
        <v>650086004.4</v>
      </c>
      <c r="L40" s="47">
        <f t="shared" si="1"/>
        <v>1041386004.4</v>
      </c>
    </row>
    <row r="41" spans="1:12" ht="12.75">
      <c r="A41" s="246" t="s">
        <v>334</v>
      </c>
      <c r="B41" s="247"/>
      <c r="C41" s="247"/>
      <c r="D41" s="247"/>
      <c r="E41" s="248"/>
      <c r="F41" s="10">
        <v>34</v>
      </c>
      <c r="G41" s="84">
        <v>42903578.49</v>
      </c>
      <c r="H41" s="82">
        <v>322302340.7</v>
      </c>
      <c r="I41" s="47">
        <f t="shared" si="0"/>
        <v>365205919.19</v>
      </c>
      <c r="J41" s="84">
        <v>46744062.64</v>
      </c>
      <c r="K41" s="82">
        <v>307547427.82</v>
      </c>
      <c r="L41" s="47">
        <f t="shared" si="1"/>
        <v>354291490.46</v>
      </c>
    </row>
    <row r="42" spans="1:12" ht="12.75">
      <c r="A42" s="246" t="s">
        <v>335</v>
      </c>
      <c r="B42" s="247"/>
      <c r="C42" s="247"/>
      <c r="D42" s="247"/>
      <c r="E42" s="248"/>
      <c r="F42" s="10">
        <v>35</v>
      </c>
      <c r="G42" s="5"/>
      <c r="H42" s="6"/>
      <c r="I42" s="47">
        <f t="shared" si="0"/>
        <v>0</v>
      </c>
      <c r="J42" s="84"/>
      <c r="K42" s="6"/>
      <c r="L42" s="47">
        <f t="shared" si="1"/>
        <v>0</v>
      </c>
    </row>
    <row r="43" spans="1:12" ht="24" customHeight="1">
      <c r="A43" s="249" t="s">
        <v>187</v>
      </c>
      <c r="B43" s="250"/>
      <c r="C43" s="250"/>
      <c r="D43" s="247"/>
      <c r="E43" s="248"/>
      <c r="F43" s="10">
        <v>36</v>
      </c>
      <c r="G43" s="6"/>
      <c r="H43" s="6"/>
      <c r="I43" s="47">
        <f t="shared" si="0"/>
        <v>0</v>
      </c>
      <c r="J43" s="84"/>
      <c r="K43" s="6"/>
      <c r="L43" s="47">
        <f t="shared" si="1"/>
        <v>0</v>
      </c>
    </row>
    <row r="44" spans="1:12" ht="24" customHeight="1">
      <c r="A44" s="249" t="s">
        <v>188</v>
      </c>
      <c r="B44" s="250"/>
      <c r="C44" s="250"/>
      <c r="D44" s="247"/>
      <c r="E44" s="248"/>
      <c r="F44" s="10">
        <v>37</v>
      </c>
      <c r="G44" s="85">
        <v>16320626.68</v>
      </c>
      <c r="H44" s="6"/>
      <c r="I44" s="47">
        <f t="shared" si="0"/>
        <v>16320626.68</v>
      </c>
      <c r="J44" s="85">
        <v>15681784.12</v>
      </c>
      <c r="K44" s="6"/>
      <c r="L44" s="47">
        <f t="shared" si="1"/>
        <v>15681784.12</v>
      </c>
    </row>
    <row r="45" spans="1:12" ht="12.75">
      <c r="A45" s="249" t="s">
        <v>165</v>
      </c>
      <c r="B45" s="250"/>
      <c r="C45" s="250"/>
      <c r="D45" s="247"/>
      <c r="E45" s="248"/>
      <c r="F45" s="10">
        <v>38</v>
      </c>
      <c r="G45" s="48">
        <f>SUM(G46:G52)</f>
        <v>164627.86</v>
      </c>
      <c r="H45" s="49">
        <f>SUM(H46:H52)</f>
        <v>411769714.38</v>
      </c>
      <c r="I45" s="47">
        <f t="shared" si="0"/>
        <v>411934342.24</v>
      </c>
      <c r="J45" s="48">
        <f>SUM(J46:J52)</f>
        <v>220792.66</v>
      </c>
      <c r="K45" s="49">
        <f>SUM(K46:K52)</f>
        <v>493194092.55</v>
      </c>
      <c r="L45" s="47">
        <f t="shared" si="1"/>
        <v>493414885.21000004</v>
      </c>
    </row>
    <row r="46" spans="1:12" ht="12.75">
      <c r="A46" s="246" t="s">
        <v>336</v>
      </c>
      <c r="B46" s="247"/>
      <c r="C46" s="247"/>
      <c r="D46" s="247"/>
      <c r="E46" s="248"/>
      <c r="F46" s="10">
        <v>39</v>
      </c>
      <c r="G46" s="84">
        <v>138.03</v>
      </c>
      <c r="H46" s="82">
        <v>46703404.74</v>
      </c>
      <c r="I46" s="47">
        <f t="shared" si="0"/>
        <v>46703542.77</v>
      </c>
      <c r="J46" s="84">
        <v>65560.43</v>
      </c>
      <c r="K46" s="82">
        <v>102724200.8</v>
      </c>
      <c r="L46" s="47">
        <f t="shared" si="1"/>
        <v>102789761.23</v>
      </c>
    </row>
    <row r="47" spans="1:12" ht="12.75">
      <c r="A47" s="246" t="s">
        <v>337</v>
      </c>
      <c r="B47" s="247"/>
      <c r="C47" s="247"/>
      <c r="D47" s="247"/>
      <c r="E47" s="248"/>
      <c r="F47" s="10">
        <v>40</v>
      </c>
      <c r="G47" s="84">
        <v>164489.83</v>
      </c>
      <c r="H47" s="82"/>
      <c r="I47" s="47">
        <f t="shared" si="0"/>
        <v>164489.83</v>
      </c>
      <c r="J47" s="84">
        <v>155232.23</v>
      </c>
      <c r="K47" s="86"/>
      <c r="L47" s="47">
        <f t="shared" si="1"/>
        <v>155232.23</v>
      </c>
    </row>
    <row r="48" spans="1:12" ht="12.75">
      <c r="A48" s="246" t="s">
        <v>338</v>
      </c>
      <c r="B48" s="247"/>
      <c r="C48" s="247"/>
      <c r="D48" s="247"/>
      <c r="E48" s="248"/>
      <c r="F48" s="10">
        <v>41</v>
      </c>
      <c r="G48" s="84"/>
      <c r="H48" s="82">
        <v>365066309.64</v>
      </c>
      <c r="I48" s="47">
        <f t="shared" si="0"/>
        <v>365066309.64</v>
      </c>
      <c r="J48" s="84"/>
      <c r="K48" s="82">
        <v>390469891.75</v>
      </c>
      <c r="L48" s="47">
        <f t="shared" si="1"/>
        <v>390469891.75</v>
      </c>
    </row>
    <row r="49" spans="1:12" ht="21" customHeight="1">
      <c r="A49" s="246" t="s">
        <v>339</v>
      </c>
      <c r="B49" s="247"/>
      <c r="C49" s="247"/>
      <c r="D49" s="247"/>
      <c r="E49" s="248"/>
      <c r="F49" s="10">
        <v>42</v>
      </c>
      <c r="G49" s="84"/>
      <c r="H49" s="82"/>
      <c r="I49" s="47">
        <f t="shared" si="0"/>
        <v>0</v>
      </c>
      <c r="J49" s="84"/>
      <c r="K49" s="82"/>
      <c r="L49" s="47">
        <f t="shared" si="1"/>
        <v>0</v>
      </c>
    </row>
    <row r="50" spans="1:12" ht="12.75">
      <c r="A50" s="246" t="s">
        <v>288</v>
      </c>
      <c r="B50" s="247"/>
      <c r="C50" s="247"/>
      <c r="D50" s="247"/>
      <c r="E50" s="248"/>
      <c r="F50" s="10">
        <v>43</v>
      </c>
      <c r="G50" s="5"/>
      <c r="H50" s="6"/>
      <c r="I50" s="47">
        <f t="shared" si="0"/>
        <v>0</v>
      </c>
      <c r="J50" s="5"/>
      <c r="K50" s="6"/>
      <c r="L50" s="47">
        <f t="shared" si="1"/>
        <v>0</v>
      </c>
    </row>
    <row r="51" spans="1:12" ht="12.75">
      <c r="A51" s="246" t="s">
        <v>289</v>
      </c>
      <c r="B51" s="247"/>
      <c r="C51" s="247"/>
      <c r="D51" s="247"/>
      <c r="E51" s="248"/>
      <c r="F51" s="10">
        <v>44</v>
      </c>
      <c r="G51" s="5"/>
      <c r="H51" s="6"/>
      <c r="I51" s="47">
        <f t="shared" si="0"/>
        <v>0</v>
      </c>
      <c r="J51" s="5"/>
      <c r="K51" s="6"/>
      <c r="L51" s="47">
        <f t="shared" si="1"/>
        <v>0</v>
      </c>
    </row>
    <row r="52" spans="1:12" ht="21.75" customHeight="1">
      <c r="A52" s="246" t="s">
        <v>290</v>
      </c>
      <c r="B52" s="247"/>
      <c r="C52" s="247"/>
      <c r="D52" s="247"/>
      <c r="E52" s="248"/>
      <c r="F52" s="10">
        <v>45</v>
      </c>
      <c r="G52" s="5"/>
      <c r="H52" s="6"/>
      <c r="I52" s="47">
        <f t="shared" si="0"/>
        <v>0</v>
      </c>
      <c r="J52" s="5"/>
      <c r="K52" s="6"/>
      <c r="L52" s="47">
        <f t="shared" si="1"/>
        <v>0</v>
      </c>
    </row>
    <row r="53" spans="1:12" ht="12.75">
      <c r="A53" s="249" t="s">
        <v>166</v>
      </c>
      <c r="B53" s="250"/>
      <c r="C53" s="250"/>
      <c r="D53" s="247"/>
      <c r="E53" s="248"/>
      <c r="F53" s="10">
        <v>46</v>
      </c>
      <c r="G53" s="48">
        <f>G54+G55</f>
        <v>2408706.77</v>
      </c>
      <c r="H53" s="49">
        <f>H54+H55</f>
        <v>2756392.99</v>
      </c>
      <c r="I53" s="47">
        <f t="shared" si="0"/>
        <v>5165099.76</v>
      </c>
      <c r="J53" s="48">
        <f>J54+J55</f>
        <v>2408706.77</v>
      </c>
      <c r="K53" s="49">
        <f>K54+K55</f>
        <v>2756392.99</v>
      </c>
      <c r="L53" s="47">
        <f t="shared" si="1"/>
        <v>5165099.76</v>
      </c>
    </row>
    <row r="54" spans="1:12" ht="12.75">
      <c r="A54" s="246" t="s">
        <v>340</v>
      </c>
      <c r="B54" s="247"/>
      <c r="C54" s="247"/>
      <c r="D54" s="247"/>
      <c r="E54" s="248"/>
      <c r="F54" s="10">
        <v>47</v>
      </c>
      <c r="G54" s="84">
        <v>2408706.77</v>
      </c>
      <c r="H54" s="82">
        <v>2756392.99</v>
      </c>
      <c r="I54" s="47">
        <f t="shared" si="0"/>
        <v>5165099.76</v>
      </c>
      <c r="J54" s="84">
        <v>2408706.77</v>
      </c>
      <c r="K54" s="82">
        <v>2756392.99</v>
      </c>
      <c r="L54" s="47">
        <f t="shared" si="1"/>
        <v>5165099.76</v>
      </c>
    </row>
    <row r="55" spans="1:12" ht="12.75">
      <c r="A55" s="246" t="s">
        <v>341</v>
      </c>
      <c r="B55" s="247"/>
      <c r="C55" s="247"/>
      <c r="D55" s="247"/>
      <c r="E55" s="248"/>
      <c r="F55" s="10">
        <v>48</v>
      </c>
      <c r="G55" s="84"/>
      <c r="H55" s="82"/>
      <c r="I55" s="47">
        <f t="shared" si="0"/>
        <v>0</v>
      </c>
      <c r="J55" s="84"/>
      <c r="K55" s="82"/>
      <c r="L55" s="47">
        <f t="shared" si="1"/>
        <v>0</v>
      </c>
    </row>
    <row r="56" spans="1:12" ht="12.75">
      <c r="A56" s="249" t="s">
        <v>167</v>
      </c>
      <c r="B56" s="250"/>
      <c r="C56" s="250"/>
      <c r="D56" s="247"/>
      <c r="E56" s="248"/>
      <c r="F56" s="10">
        <v>49</v>
      </c>
      <c r="G56" s="48">
        <f>G57+G60+G61</f>
        <v>7816610.76</v>
      </c>
      <c r="H56" s="49">
        <f>H57+H60+H61</f>
        <v>713606883.64</v>
      </c>
      <c r="I56" s="47">
        <f t="shared" si="0"/>
        <v>721423494.4</v>
      </c>
      <c r="J56" s="48">
        <f>J57+J60+J61</f>
        <v>5207579.78</v>
      </c>
      <c r="K56" s="49">
        <f>K57+K60+K61</f>
        <v>996096238.22</v>
      </c>
      <c r="L56" s="47">
        <f t="shared" si="1"/>
        <v>1001303818</v>
      </c>
    </row>
    <row r="57" spans="1:12" ht="12.75">
      <c r="A57" s="249" t="s">
        <v>168</v>
      </c>
      <c r="B57" s="250"/>
      <c r="C57" s="250"/>
      <c r="D57" s="247"/>
      <c r="E57" s="248"/>
      <c r="F57" s="10">
        <v>50</v>
      </c>
      <c r="G57" s="48">
        <f>G58+G59</f>
        <v>43745.91</v>
      </c>
      <c r="H57" s="49">
        <f>H58+H59</f>
        <v>588277702.74</v>
      </c>
      <c r="I57" s="47">
        <f>SUM(G57:H57)</f>
        <v>588321448.65</v>
      </c>
      <c r="J57" s="48">
        <f>J58+J59</f>
        <v>45205.21</v>
      </c>
      <c r="K57" s="49">
        <f>K58+K59</f>
        <v>873033304.08</v>
      </c>
      <c r="L57" s="47">
        <f>SUM(J57:K57)</f>
        <v>873078509.2900001</v>
      </c>
    </row>
    <row r="58" spans="1:12" ht="12.75">
      <c r="A58" s="246" t="s">
        <v>291</v>
      </c>
      <c r="B58" s="247"/>
      <c r="C58" s="247"/>
      <c r="D58" s="247"/>
      <c r="E58" s="248"/>
      <c r="F58" s="10">
        <v>51</v>
      </c>
      <c r="G58" s="87"/>
      <c r="H58" s="82">
        <v>585059115.33</v>
      </c>
      <c r="I58" s="47">
        <f t="shared" si="0"/>
        <v>585059115.33</v>
      </c>
      <c r="J58" s="87"/>
      <c r="K58" s="82">
        <v>869799812.63</v>
      </c>
      <c r="L58" s="47">
        <f t="shared" si="1"/>
        <v>869799812.63</v>
      </c>
    </row>
    <row r="59" spans="1:12" ht="12.75">
      <c r="A59" s="246" t="s">
        <v>274</v>
      </c>
      <c r="B59" s="247"/>
      <c r="C59" s="247"/>
      <c r="D59" s="247"/>
      <c r="E59" s="248"/>
      <c r="F59" s="10">
        <v>52</v>
      </c>
      <c r="G59" s="87">
        <v>43745.91</v>
      </c>
      <c r="H59" s="82">
        <v>3218587.41</v>
      </c>
      <c r="I59" s="47">
        <f t="shared" si="0"/>
        <v>3262333.3200000003</v>
      </c>
      <c r="J59" s="87">
        <v>45205.21</v>
      </c>
      <c r="K59" s="82">
        <v>3233491.45</v>
      </c>
      <c r="L59" s="47">
        <f t="shared" si="1"/>
        <v>3278696.66</v>
      </c>
    </row>
    <row r="60" spans="1:12" ht="12.75">
      <c r="A60" s="249" t="s">
        <v>275</v>
      </c>
      <c r="B60" s="250"/>
      <c r="C60" s="250"/>
      <c r="D60" s="247"/>
      <c r="E60" s="248"/>
      <c r="F60" s="10">
        <v>53</v>
      </c>
      <c r="G60" s="88"/>
      <c r="H60" s="83">
        <v>16129222.35</v>
      </c>
      <c r="I60" s="47">
        <f t="shared" si="0"/>
        <v>16129222.35</v>
      </c>
      <c r="J60" s="88"/>
      <c r="K60" s="83">
        <v>456262.61</v>
      </c>
      <c r="L60" s="47">
        <f t="shared" si="1"/>
        <v>456262.61</v>
      </c>
    </row>
    <row r="61" spans="1:12" ht="12.75">
      <c r="A61" s="249" t="s">
        <v>169</v>
      </c>
      <c r="B61" s="250"/>
      <c r="C61" s="250"/>
      <c r="D61" s="247"/>
      <c r="E61" s="248"/>
      <c r="F61" s="10">
        <v>54</v>
      </c>
      <c r="G61" s="48">
        <f>SUM(G62:G64)</f>
        <v>7772864.85</v>
      </c>
      <c r="H61" s="49">
        <f>SUM(H62:H64)</f>
        <v>109199958.55</v>
      </c>
      <c r="I61" s="47">
        <f t="shared" si="0"/>
        <v>116972823.39999999</v>
      </c>
      <c r="J61" s="48">
        <f>SUM(J62:J64)</f>
        <v>5162374.57</v>
      </c>
      <c r="K61" s="49">
        <f>SUM(K62:K64)</f>
        <v>122606671.53</v>
      </c>
      <c r="L61" s="47">
        <f t="shared" si="1"/>
        <v>127769046.1</v>
      </c>
    </row>
    <row r="62" spans="1:12" ht="12.75">
      <c r="A62" s="246" t="s">
        <v>285</v>
      </c>
      <c r="B62" s="247"/>
      <c r="C62" s="247"/>
      <c r="D62" s="247"/>
      <c r="E62" s="248"/>
      <c r="F62" s="10">
        <v>55</v>
      </c>
      <c r="G62" s="87"/>
      <c r="H62" s="82">
        <v>26964093.53</v>
      </c>
      <c r="I62" s="47">
        <f t="shared" si="0"/>
        <v>26964093.53</v>
      </c>
      <c r="J62" s="87"/>
      <c r="K62" s="82">
        <v>28263356.38</v>
      </c>
      <c r="L62" s="47">
        <f t="shared" si="1"/>
        <v>28263356.38</v>
      </c>
    </row>
    <row r="63" spans="1:12" ht="12.75">
      <c r="A63" s="246" t="s">
        <v>286</v>
      </c>
      <c r="B63" s="247"/>
      <c r="C63" s="247"/>
      <c r="D63" s="247"/>
      <c r="E63" s="248"/>
      <c r="F63" s="10">
        <v>56</v>
      </c>
      <c r="G63" s="87">
        <v>1935304.29</v>
      </c>
      <c r="H63" s="82">
        <v>5862135.11</v>
      </c>
      <c r="I63" s="47">
        <f t="shared" si="0"/>
        <v>7797439.4</v>
      </c>
      <c r="J63" s="87">
        <v>1965688.59</v>
      </c>
      <c r="K63" s="82">
        <v>6073588.57</v>
      </c>
      <c r="L63" s="47">
        <f t="shared" si="1"/>
        <v>8039277.16</v>
      </c>
    </row>
    <row r="64" spans="1:12" ht="12.75">
      <c r="A64" s="246" t="s">
        <v>342</v>
      </c>
      <c r="B64" s="247"/>
      <c r="C64" s="247"/>
      <c r="D64" s="247"/>
      <c r="E64" s="248"/>
      <c r="F64" s="10">
        <v>57</v>
      </c>
      <c r="G64" s="87">
        <v>5837560.56</v>
      </c>
      <c r="H64" s="82">
        <v>76373729.91</v>
      </c>
      <c r="I64" s="47">
        <f t="shared" si="0"/>
        <v>82211290.47</v>
      </c>
      <c r="J64" s="87">
        <v>3196685.98</v>
      </c>
      <c r="K64" s="82">
        <v>88269726.58</v>
      </c>
      <c r="L64" s="47">
        <f t="shared" si="1"/>
        <v>91466412.56</v>
      </c>
    </row>
    <row r="65" spans="1:12" ht="12.75">
      <c r="A65" s="249" t="s">
        <v>170</v>
      </c>
      <c r="B65" s="250"/>
      <c r="C65" s="250"/>
      <c r="D65" s="247"/>
      <c r="E65" s="248"/>
      <c r="F65" s="10">
        <v>58</v>
      </c>
      <c r="G65" s="48">
        <f>G66+G70+G71</f>
        <v>1889058.6</v>
      </c>
      <c r="H65" s="49">
        <f>H66+H70+H71</f>
        <v>36914835.55</v>
      </c>
      <c r="I65" s="47">
        <f t="shared" si="0"/>
        <v>38803894.15</v>
      </c>
      <c r="J65" s="48">
        <f>J66+J70+J71</f>
        <v>1392534.91</v>
      </c>
      <c r="K65" s="49">
        <f>K66+K70+K71</f>
        <v>38742024.849999994</v>
      </c>
      <c r="L65" s="47">
        <f t="shared" si="1"/>
        <v>40134559.75999999</v>
      </c>
    </row>
    <row r="66" spans="1:12" ht="12.75">
      <c r="A66" s="249" t="s">
        <v>171</v>
      </c>
      <c r="B66" s="250"/>
      <c r="C66" s="250"/>
      <c r="D66" s="247"/>
      <c r="E66" s="248"/>
      <c r="F66" s="10">
        <v>59</v>
      </c>
      <c r="G66" s="48">
        <f>SUM(G67:G69)</f>
        <v>1824733.9200000002</v>
      </c>
      <c r="H66" s="49">
        <f>SUM(H67:H69)</f>
        <v>24128163.849999998</v>
      </c>
      <c r="I66" s="47">
        <f t="shared" si="0"/>
        <v>25952897.77</v>
      </c>
      <c r="J66" s="48">
        <f>SUM(J67:J69)</f>
        <v>1335020.74</v>
      </c>
      <c r="K66" s="49">
        <f>SUM(K67:K69)</f>
        <v>21945014.209999997</v>
      </c>
      <c r="L66" s="47">
        <f t="shared" si="1"/>
        <v>23280034.949999996</v>
      </c>
    </row>
    <row r="67" spans="1:12" ht="12.75">
      <c r="A67" s="246" t="s">
        <v>343</v>
      </c>
      <c r="B67" s="247"/>
      <c r="C67" s="247"/>
      <c r="D67" s="247"/>
      <c r="E67" s="248"/>
      <c r="F67" s="10">
        <v>60</v>
      </c>
      <c r="G67" s="87"/>
      <c r="H67" s="82">
        <v>23951865.95</v>
      </c>
      <c r="I67" s="47">
        <f t="shared" si="0"/>
        <v>23951865.95</v>
      </c>
      <c r="J67" s="87"/>
      <c r="K67" s="82">
        <v>21579301.97</v>
      </c>
      <c r="L67" s="47">
        <f t="shared" si="1"/>
        <v>21579301.97</v>
      </c>
    </row>
    <row r="68" spans="1:12" ht="12.75">
      <c r="A68" s="246" t="s">
        <v>344</v>
      </c>
      <c r="B68" s="247"/>
      <c r="C68" s="247"/>
      <c r="D68" s="247"/>
      <c r="E68" s="248"/>
      <c r="F68" s="10">
        <v>61</v>
      </c>
      <c r="G68" s="87">
        <v>1819331.37</v>
      </c>
      <c r="H68" s="82"/>
      <c r="I68" s="47">
        <f t="shared" si="0"/>
        <v>1819331.37</v>
      </c>
      <c r="J68" s="87">
        <v>1333297.1</v>
      </c>
      <c r="K68" s="82"/>
      <c r="L68" s="47">
        <f t="shared" si="1"/>
        <v>1333297.1</v>
      </c>
    </row>
    <row r="69" spans="1:12" ht="12.75">
      <c r="A69" s="246" t="s">
        <v>345</v>
      </c>
      <c r="B69" s="247"/>
      <c r="C69" s="247"/>
      <c r="D69" s="247"/>
      <c r="E69" s="248"/>
      <c r="F69" s="10">
        <v>62</v>
      </c>
      <c r="G69" s="87">
        <v>5402.55</v>
      </c>
      <c r="H69" s="82">
        <v>176297.9</v>
      </c>
      <c r="I69" s="47">
        <f t="shared" si="0"/>
        <v>181700.44999999998</v>
      </c>
      <c r="J69" s="87">
        <v>1723.64</v>
      </c>
      <c r="K69" s="82">
        <v>365712.24</v>
      </c>
      <c r="L69" s="47">
        <f t="shared" si="1"/>
        <v>367435.88</v>
      </c>
    </row>
    <row r="70" spans="1:12" ht="12.75">
      <c r="A70" s="249" t="s">
        <v>346</v>
      </c>
      <c r="B70" s="250"/>
      <c r="C70" s="250"/>
      <c r="D70" s="247"/>
      <c r="E70" s="248"/>
      <c r="F70" s="10">
        <v>63</v>
      </c>
      <c r="G70" s="84"/>
      <c r="H70" s="82"/>
      <c r="I70" s="47">
        <f t="shared" si="0"/>
        <v>0</v>
      </c>
      <c r="J70" s="84"/>
      <c r="K70" s="82"/>
      <c r="L70" s="47">
        <f t="shared" si="1"/>
        <v>0</v>
      </c>
    </row>
    <row r="71" spans="1:12" ht="12.75">
      <c r="A71" s="249" t="s">
        <v>347</v>
      </c>
      <c r="B71" s="250"/>
      <c r="C71" s="250"/>
      <c r="D71" s="247"/>
      <c r="E71" s="248"/>
      <c r="F71" s="10">
        <v>64</v>
      </c>
      <c r="G71" s="84">
        <v>64324.68</v>
      </c>
      <c r="H71" s="82">
        <v>12786671.7</v>
      </c>
      <c r="I71" s="47">
        <f t="shared" si="0"/>
        <v>12850996.379999999</v>
      </c>
      <c r="J71" s="84">
        <v>57514.17</v>
      </c>
      <c r="K71" s="82">
        <v>16797010.64</v>
      </c>
      <c r="L71" s="47">
        <f t="shared" si="1"/>
        <v>16854524.810000002</v>
      </c>
    </row>
    <row r="72" spans="1:12" ht="24.75" customHeight="1">
      <c r="A72" s="249" t="s">
        <v>172</v>
      </c>
      <c r="B72" s="250"/>
      <c r="C72" s="250"/>
      <c r="D72" s="247"/>
      <c r="E72" s="248"/>
      <c r="F72" s="10">
        <v>65</v>
      </c>
      <c r="G72" s="48">
        <f>SUM(G73:G75)</f>
        <v>22229797.25</v>
      </c>
      <c r="H72" s="49">
        <f>SUM(H73:H75)</f>
        <v>30797001.92</v>
      </c>
      <c r="I72" s="47">
        <f t="shared" si="0"/>
        <v>53026799.17</v>
      </c>
      <c r="J72" s="48">
        <f>SUM(J73:J75)</f>
        <v>20745483.23</v>
      </c>
      <c r="K72" s="49">
        <f>SUM(K73:K75)</f>
        <v>33115077.83</v>
      </c>
      <c r="L72" s="47">
        <f t="shared" si="1"/>
        <v>53860561.06</v>
      </c>
    </row>
    <row r="73" spans="1:12" ht="12.75">
      <c r="A73" s="246" t="s">
        <v>348</v>
      </c>
      <c r="B73" s="247"/>
      <c r="C73" s="247"/>
      <c r="D73" s="247"/>
      <c r="E73" s="248"/>
      <c r="F73" s="10">
        <v>66</v>
      </c>
      <c r="G73" s="84">
        <v>22185161.06</v>
      </c>
      <c r="H73" s="82">
        <v>14966324.73</v>
      </c>
      <c r="I73" s="47">
        <f>SUM(G73:H73)</f>
        <v>37151485.79</v>
      </c>
      <c r="J73" s="84">
        <v>20725188.67</v>
      </c>
      <c r="K73" s="82">
        <v>14198584.36</v>
      </c>
      <c r="L73" s="47">
        <f>SUM(J73:K73)</f>
        <v>34923773.03</v>
      </c>
    </row>
    <row r="74" spans="1:12" ht="12.75">
      <c r="A74" s="246" t="s">
        <v>349</v>
      </c>
      <c r="B74" s="247"/>
      <c r="C74" s="247"/>
      <c r="D74" s="247"/>
      <c r="E74" s="248"/>
      <c r="F74" s="10">
        <v>67</v>
      </c>
      <c r="G74" s="89"/>
      <c r="H74" s="82"/>
      <c r="I74" s="47">
        <f>SUM(G74:H74)</f>
        <v>0</v>
      </c>
      <c r="J74" s="89"/>
      <c r="K74" s="82"/>
      <c r="L74" s="47">
        <f>SUM(J74:K74)</f>
        <v>0</v>
      </c>
    </row>
    <row r="75" spans="1:12" ht="12.75">
      <c r="A75" s="246" t="s">
        <v>363</v>
      </c>
      <c r="B75" s="247"/>
      <c r="C75" s="247"/>
      <c r="D75" s="247"/>
      <c r="E75" s="248"/>
      <c r="F75" s="10">
        <v>68</v>
      </c>
      <c r="G75" s="87">
        <v>44636.19</v>
      </c>
      <c r="H75" s="82">
        <v>15830677.19</v>
      </c>
      <c r="I75" s="47">
        <f>SUM(G75:H75)</f>
        <v>15875313.379999999</v>
      </c>
      <c r="J75" s="87">
        <v>20294.56</v>
      </c>
      <c r="K75" s="82">
        <v>18916493.47</v>
      </c>
      <c r="L75" s="47">
        <f>SUM(J75:K75)</f>
        <v>18936788.029999997</v>
      </c>
    </row>
    <row r="76" spans="1:12" ht="12.75">
      <c r="A76" s="249" t="s">
        <v>173</v>
      </c>
      <c r="B76" s="250"/>
      <c r="C76" s="250"/>
      <c r="D76" s="247"/>
      <c r="E76" s="248"/>
      <c r="F76" s="10">
        <v>69</v>
      </c>
      <c r="G76" s="48">
        <f>G8+G11+G14+G18+G44+G45+G53+G56+G65+G72</f>
        <v>1991611542.9099998</v>
      </c>
      <c r="H76" s="49">
        <f>H8+H11+H14+H18+H44+H45+H53+H56+H65+H72</f>
        <v>5808141817.450001</v>
      </c>
      <c r="I76" s="47">
        <f>SUM(G76:H76)</f>
        <v>7799753360.360001</v>
      </c>
      <c r="J76" s="48">
        <f>J8+J11+J14+J18+J44+J45+J53+J56+J65+J72</f>
        <v>2017981276.43</v>
      </c>
      <c r="K76" s="49">
        <f>K8+K11+K14+K18+K44+K45+K53+K56+K65+K72</f>
        <v>6172995627.370001</v>
      </c>
      <c r="L76" s="47">
        <f>SUM(J76:K76)</f>
        <v>8190976903.800001</v>
      </c>
    </row>
    <row r="77" spans="1:12" ht="12.75">
      <c r="A77" s="251" t="s">
        <v>33</v>
      </c>
      <c r="B77" s="252"/>
      <c r="C77" s="252"/>
      <c r="D77" s="253"/>
      <c r="E77" s="254"/>
      <c r="F77" s="11">
        <v>70</v>
      </c>
      <c r="G77" s="90"/>
      <c r="H77" s="91">
        <v>670302250.02</v>
      </c>
      <c r="I77" s="50">
        <f>SUM(G77:H77)</f>
        <v>670302250.02</v>
      </c>
      <c r="J77" s="90"/>
      <c r="K77" s="91">
        <v>660553959.02</v>
      </c>
      <c r="L77" s="50">
        <f>SUM(J77:K77)</f>
        <v>660553959.02</v>
      </c>
    </row>
    <row r="78" spans="1:12" ht="12.75">
      <c r="A78" s="255" t="s">
        <v>222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7"/>
    </row>
    <row r="79" spans="1:12" ht="12.75">
      <c r="A79" s="235" t="s">
        <v>174</v>
      </c>
      <c r="B79" s="236"/>
      <c r="C79" s="236"/>
      <c r="D79" s="237"/>
      <c r="E79" s="238"/>
      <c r="F79" s="9">
        <v>71</v>
      </c>
      <c r="G79" s="44">
        <f>G80+G84+G85+G89+G93+G96</f>
        <v>115588078.76</v>
      </c>
      <c r="H79" s="45">
        <f>H80+H84+H85+H89+H93+H96</f>
        <v>1525498057.06</v>
      </c>
      <c r="I79" s="46">
        <f>SUM(G79:H79)</f>
        <v>1641086135.82</v>
      </c>
      <c r="J79" s="44">
        <f>J80+J84+J85+J89+J93+J96</f>
        <v>126928364.21000001</v>
      </c>
      <c r="K79" s="45">
        <f>K80+K84+K85+K89+K93+K96</f>
        <v>1547684226.3700001</v>
      </c>
      <c r="L79" s="46">
        <f>SUM(J79:K79)</f>
        <v>1674612590.5800002</v>
      </c>
    </row>
    <row r="80" spans="1:12" ht="12.75">
      <c r="A80" s="249" t="s">
        <v>175</v>
      </c>
      <c r="B80" s="250"/>
      <c r="C80" s="250"/>
      <c r="D80" s="247"/>
      <c r="E80" s="248"/>
      <c r="F80" s="10">
        <v>72</v>
      </c>
      <c r="G80" s="48">
        <f>SUM(G81:G83)</f>
        <v>44288720</v>
      </c>
      <c r="H80" s="49">
        <f>SUM(H81:H83)</f>
        <v>398598480</v>
      </c>
      <c r="I80" s="47">
        <f aca="true" t="shared" si="2" ref="I80:I128">SUM(G80:H80)</f>
        <v>442887200</v>
      </c>
      <c r="J80" s="48">
        <f>SUM(J81:J83)</f>
        <v>44288720</v>
      </c>
      <c r="K80" s="49">
        <f>SUM(K81:K83)</f>
        <v>398598480</v>
      </c>
      <c r="L80" s="47">
        <f aca="true" t="shared" si="3" ref="L80:L128">SUM(J80:K80)</f>
        <v>442887200</v>
      </c>
    </row>
    <row r="81" spans="1:12" ht="12.75">
      <c r="A81" s="246" t="s">
        <v>34</v>
      </c>
      <c r="B81" s="247"/>
      <c r="C81" s="247"/>
      <c r="D81" s="247"/>
      <c r="E81" s="248"/>
      <c r="F81" s="10">
        <v>73</v>
      </c>
      <c r="G81" s="92">
        <v>44288720</v>
      </c>
      <c r="H81" s="82">
        <v>386348480</v>
      </c>
      <c r="I81" s="47">
        <f t="shared" si="2"/>
        <v>430637200</v>
      </c>
      <c r="J81" s="92">
        <v>44288720</v>
      </c>
      <c r="K81" s="82">
        <v>386348480</v>
      </c>
      <c r="L81" s="47">
        <f t="shared" si="3"/>
        <v>430637200</v>
      </c>
    </row>
    <row r="82" spans="1:12" ht="12.75">
      <c r="A82" s="246" t="s">
        <v>35</v>
      </c>
      <c r="B82" s="247"/>
      <c r="C82" s="247"/>
      <c r="D82" s="247"/>
      <c r="E82" s="248"/>
      <c r="F82" s="10">
        <v>74</v>
      </c>
      <c r="G82" s="92"/>
      <c r="H82" s="82">
        <v>12250000</v>
      </c>
      <c r="I82" s="47">
        <f t="shared" si="2"/>
        <v>12250000</v>
      </c>
      <c r="J82" s="92"/>
      <c r="K82" s="82">
        <v>12250000</v>
      </c>
      <c r="L82" s="47">
        <f t="shared" si="3"/>
        <v>12250000</v>
      </c>
    </row>
    <row r="83" spans="1:12" ht="12.75">
      <c r="A83" s="246" t="s">
        <v>36</v>
      </c>
      <c r="B83" s="247"/>
      <c r="C83" s="247"/>
      <c r="D83" s="247"/>
      <c r="E83" s="248"/>
      <c r="F83" s="10">
        <v>75</v>
      </c>
      <c r="G83" s="5"/>
      <c r="H83" s="6"/>
      <c r="I83" s="47">
        <f t="shared" si="2"/>
        <v>0</v>
      </c>
      <c r="J83" s="5"/>
      <c r="K83" s="6"/>
      <c r="L83" s="47">
        <f t="shared" si="3"/>
        <v>0</v>
      </c>
    </row>
    <row r="84" spans="1:12" ht="12.75">
      <c r="A84" s="249" t="s">
        <v>37</v>
      </c>
      <c r="B84" s="250"/>
      <c r="C84" s="250"/>
      <c r="D84" s="247"/>
      <c r="E84" s="248"/>
      <c r="F84" s="10">
        <v>76</v>
      </c>
      <c r="G84" s="5"/>
      <c r="H84" s="6"/>
      <c r="I84" s="47">
        <f t="shared" si="2"/>
        <v>0</v>
      </c>
      <c r="J84" s="5"/>
      <c r="K84" s="6"/>
      <c r="L84" s="47">
        <f t="shared" si="3"/>
        <v>0</v>
      </c>
    </row>
    <row r="85" spans="1:12" ht="12.75">
      <c r="A85" s="249" t="s">
        <v>176</v>
      </c>
      <c r="B85" s="250"/>
      <c r="C85" s="250"/>
      <c r="D85" s="247"/>
      <c r="E85" s="248"/>
      <c r="F85" s="10">
        <v>77</v>
      </c>
      <c r="G85" s="48">
        <f>SUM(G86:G88)</f>
        <v>-15653736.27</v>
      </c>
      <c r="H85" s="49">
        <f>SUM(H86:H88)</f>
        <v>475745295.5</v>
      </c>
      <c r="I85" s="47">
        <f t="shared" si="2"/>
        <v>460091559.23</v>
      </c>
      <c r="J85" s="48">
        <f>SUM(J86:J88)</f>
        <v>-11426621.35</v>
      </c>
      <c r="K85" s="49">
        <f>SUM(K86:K88)</f>
        <v>482333205.4</v>
      </c>
      <c r="L85" s="47">
        <f t="shared" si="3"/>
        <v>470906584.04999995</v>
      </c>
    </row>
    <row r="86" spans="1:12" ht="12.75">
      <c r="A86" s="246" t="s">
        <v>38</v>
      </c>
      <c r="B86" s="247"/>
      <c r="C86" s="247"/>
      <c r="D86" s="247"/>
      <c r="E86" s="248"/>
      <c r="F86" s="10">
        <v>78</v>
      </c>
      <c r="G86" s="93"/>
      <c r="H86" s="82">
        <v>486476755.29</v>
      </c>
      <c r="I86" s="47">
        <f t="shared" si="2"/>
        <v>486476755.29</v>
      </c>
      <c r="J86" s="93"/>
      <c r="K86" s="82">
        <v>485138958.53</v>
      </c>
      <c r="L86" s="47">
        <f t="shared" si="3"/>
        <v>485138958.53</v>
      </c>
    </row>
    <row r="87" spans="1:12" ht="12.75">
      <c r="A87" s="246" t="s">
        <v>39</v>
      </c>
      <c r="B87" s="247"/>
      <c r="C87" s="247"/>
      <c r="D87" s="247"/>
      <c r="E87" s="248"/>
      <c r="F87" s="10">
        <v>79</v>
      </c>
      <c r="G87" s="94">
        <v>-15653736.27</v>
      </c>
      <c r="H87" s="94">
        <v>-10731459.79</v>
      </c>
      <c r="I87" s="47">
        <f t="shared" si="2"/>
        <v>-26385196.06</v>
      </c>
      <c r="J87" s="92">
        <v>-11426621.35</v>
      </c>
      <c r="K87" s="82">
        <v>-2805753.13</v>
      </c>
      <c r="L87" s="47">
        <f t="shared" si="3"/>
        <v>-14232374.48</v>
      </c>
    </row>
    <row r="88" spans="1:12" ht="12.75">
      <c r="A88" s="246" t="s">
        <v>40</v>
      </c>
      <c r="B88" s="247"/>
      <c r="C88" s="247"/>
      <c r="D88" s="247"/>
      <c r="E88" s="248"/>
      <c r="F88" s="10">
        <v>80</v>
      </c>
      <c r="G88" s="5"/>
      <c r="H88" s="6"/>
      <c r="I88" s="47">
        <f t="shared" si="2"/>
        <v>0</v>
      </c>
      <c r="J88" s="5"/>
      <c r="K88" s="6"/>
      <c r="L88" s="47">
        <f t="shared" si="3"/>
        <v>0</v>
      </c>
    </row>
    <row r="89" spans="1:12" ht="12.75">
      <c r="A89" s="249" t="s">
        <v>177</v>
      </c>
      <c r="B89" s="250"/>
      <c r="C89" s="250"/>
      <c r="D89" s="247"/>
      <c r="E89" s="248"/>
      <c r="F89" s="10">
        <v>81</v>
      </c>
      <c r="G89" s="48">
        <f>SUM(G90:G92)</f>
        <v>78314936.18</v>
      </c>
      <c r="H89" s="49">
        <f>SUM(H90:H92)</f>
        <v>378151842.27</v>
      </c>
      <c r="I89" s="47">
        <f t="shared" si="2"/>
        <v>456466778.45</v>
      </c>
      <c r="J89" s="48">
        <f>SUM(J90:J92)</f>
        <v>78314936.18</v>
      </c>
      <c r="K89" s="49">
        <f>SUM(K90:K92)</f>
        <v>378151842.27</v>
      </c>
      <c r="L89" s="47">
        <f t="shared" si="3"/>
        <v>456466778.45</v>
      </c>
    </row>
    <row r="90" spans="1:12" ht="12.75">
      <c r="A90" s="246" t="s">
        <v>41</v>
      </c>
      <c r="B90" s="247"/>
      <c r="C90" s="247"/>
      <c r="D90" s="247"/>
      <c r="E90" s="248"/>
      <c r="F90" s="10">
        <v>82</v>
      </c>
      <c r="G90" s="93">
        <v>489554.12</v>
      </c>
      <c r="H90" s="82">
        <v>19152616.53</v>
      </c>
      <c r="I90" s="47">
        <f t="shared" si="2"/>
        <v>19642170.650000002</v>
      </c>
      <c r="J90" s="93">
        <v>489554.12</v>
      </c>
      <c r="K90" s="82">
        <v>19152616.53</v>
      </c>
      <c r="L90" s="47">
        <f t="shared" si="3"/>
        <v>19642170.650000002</v>
      </c>
    </row>
    <row r="91" spans="1:12" ht="12.75">
      <c r="A91" s="246" t="s">
        <v>42</v>
      </c>
      <c r="B91" s="247"/>
      <c r="C91" s="247"/>
      <c r="D91" s="247"/>
      <c r="E91" s="248"/>
      <c r="F91" s="10">
        <v>83</v>
      </c>
      <c r="G91" s="92">
        <v>2325382.06</v>
      </c>
      <c r="H91" s="82">
        <v>92288398.34</v>
      </c>
      <c r="I91" s="47">
        <f t="shared" si="2"/>
        <v>94613780.4</v>
      </c>
      <c r="J91" s="92">
        <v>2325382.06</v>
      </c>
      <c r="K91" s="82">
        <v>92288398.34</v>
      </c>
      <c r="L91" s="47">
        <f t="shared" si="3"/>
        <v>94613780.4</v>
      </c>
    </row>
    <row r="92" spans="1:12" ht="12.75">
      <c r="A92" s="246" t="s">
        <v>43</v>
      </c>
      <c r="B92" s="247"/>
      <c r="C92" s="247"/>
      <c r="D92" s="247"/>
      <c r="E92" s="248"/>
      <c r="F92" s="10">
        <v>84</v>
      </c>
      <c r="G92" s="93">
        <v>75500000</v>
      </c>
      <c r="H92" s="82">
        <v>266710827.4</v>
      </c>
      <c r="I92" s="47">
        <f t="shared" si="2"/>
        <v>342210827.4</v>
      </c>
      <c r="J92" s="93">
        <v>75500000</v>
      </c>
      <c r="K92" s="82">
        <v>266710827.4</v>
      </c>
      <c r="L92" s="47">
        <f t="shared" si="3"/>
        <v>342210827.4</v>
      </c>
    </row>
    <row r="93" spans="1:12" ht="12.75">
      <c r="A93" s="249" t="s">
        <v>178</v>
      </c>
      <c r="B93" s="250"/>
      <c r="C93" s="250"/>
      <c r="D93" s="247"/>
      <c r="E93" s="248"/>
      <c r="F93" s="10">
        <v>85</v>
      </c>
      <c r="G93" s="48">
        <f>SUM(G94:G95)</f>
        <v>3990666.66</v>
      </c>
      <c r="H93" s="49">
        <f>SUM(H94:H95)</f>
        <v>198983186.55</v>
      </c>
      <c r="I93" s="47">
        <f t="shared" si="2"/>
        <v>202973853.21</v>
      </c>
      <c r="J93" s="48">
        <f>SUM(J94:J95)</f>
        <v>8638158.85</v>
      </c>
      <c r="K93" s="49">
        <f>SUM(K94:K95)</f>
        <v>274566161.9</v>
      </c>
      <c r="L93" s="47">
        <f t="shared" si="3"/>
        <v>283204320.75</v>
      </c>
    </row>
    <row r="94" spans="1:12" ht="12.75">
      <c r="A94" s="246" t="s">
        <v>4</v>
      </c>
      <c r="B94" s="247"/>
      <c r="C94" s="247"/>
      <c r="D94" s="247"/>
      <c r="E94" s="248"/>
      <c r="F94" s="10">
        <v>86</v>
      </c>
      <c r="G94" s="93">
        <v>3990666.66</v>
      </c>
      <c r="H94" s="82">
        <v>198983186.55</v>
      </c>
      <c r="I94" s="47">
        <f t="shared" si="2"/>
        <v>202973853.21</v>
      </c>
      <c r="J94" s="93">
        <v>8638158.85</v>
      </c>
      <c r="K94" s="82">
        <v>274566161.9</v>
      </c>
      <c r="L94" s="47">
        <f t="shared" si="3"/>
        <v>283204320.75</v>
      </c>
    </row>
    <row r="95" spans="1:12" ht="12.75">
      <c r="A95" s="246" t="s">
        <v>233</v>
      </c>
      <c r="B95" s="247"/>
      <c r="C95" s="247"/>
      <c r="D95" s="247"/>
      <c r="E95" s="248"/>
      <c r="F95" s="10">
        <v>87</v>
      </c>
      <c r="G95" s="5"/>
      <c r="H95" s="6"/>
      <c r="I95" s="47">
        <f t="shared" si="2"/>
        <v>0</v>
      </c>
      <c r="J95" s="5"/>
      <c r="K95" s="6"/>
      <c r="L95" s="47">
        <f t="shared" si="3"/>
        <v>0</v>
      </c>
    </row>
    <row r="96" spans="1:12" ht="12.75">
      <c r="A96" s="249" t="s">
        <v>179</v>
      </c>
      <c r="B96" s="250"/>
      <c r="C96" s="250"/>
      <c r="D96" s="247"/>
      <c r="E96" s="248"/>
      <c r="F96" s="10">
        <v>88</v>
      </c>
      <c r="G96" s="48">
        <f>SUM(G97:G98)</f>
        <v>4647492.19</v>
      </c>
      <c r="H96" s="49">
        <f>SUM(H97:H98)</f>
        <v>74019252.74</v>
      </c>
      <c r="I96" s="47">
        <f t="shared" si="2"/>
        <v>78666744.92999999</v>
      </c>
      <c r="J96" s="48">
        <f>SUM(J97:J98)</f>
        <v>7113170.53</v>
      </c>
      <c r="K96" s="49">
        <f>SUM(K97:K98)</f>
        <v>14034536.8</v>
      </c>
      <c r="L96" s="47">
        <f t="shared" si="3"/>
        <v>21147707.330000002</v>
      </c>
    </row>
    <row r="97" spans="1:12" ht="12.75">
      <c r="A97" s="246" t="s">
        <v>234</v>
      </c>
      <c r="B97" s="247"/>
      <c r="C97" s="247"/>
      <c r="D97" s="247"/>
      <c r="E97" s="248"/>
      <c r="F97" s="10">
        <v>89</v>
      </c>
      <c r="G97" s="93">
        <v>4647492.19</v>
      </c>
      <c r="H97" s="82">
        <v>74019252.74</v>
      </c>
      <c r="I97" s="47">
        <f t="shared" si="2"/>
        <v>78666744.92999999</v>
      </c>
      <c r="J97" s="93">
        <v>7113170.53</v>
      </c>
      <c r="K97" s="82">
        <v>14034536.8</v>
      </c>
      <c r="L97" s="47">
        <f t="shared" si="3"/>
        <v>21147707.330000002</v>
      </c>
    </row>
    <row r="98" spans="1:12" ht="18">
      <c r="A98" s="246" t="s">
        <v>292</v>
      </c>
      <c r="B98" s="247"/>
      <c r="C98" s="247"/>
      <c r="D98" s="247"/>
      <c r="E98" s="248"/>
      <c r="F98" s="10">
        <v>90</v>
      </c>
      <c r="G98" s="5"/>
      <c r="H98" s="6"/>
      <c r="I98" s="47">
        <f t="shared" si="2"/>
        <v>0</v>
      </c>
      <c r="J98" s="5"/>
      <c r="K98" s="95"/>
      <c r="L98" s="47">
        <f t="shared" si="3"/>
        <v>0</v>
      </c>
    </row>
    <row r="99" spans="1:12" ht="12.75">
      <c r="A99" s="249" t="s">
        <v>293</v>
      </c>
      <c r="B99" s="250"/>
      <c r="C99" s="250"/>
      <c r="D99" s="247"/>
      <c r="E99" s="248"/>
      <c r="F99" s="10">
        <v>91</v>
      </c>
      <c r="G99" s="5"/>
      <c r="H99" s="6"/>
      <c r="I99" s="47">
        <f t="shared" si="2"/>
        <v>0</v>
      </c>
      <c r="J99" s="5"/>
      <c r="K99" s="6"/>
      <c r="L99" s="47">
        <f t="shared" si="3"/>
        <v>0</v>
      </c>
    </row>
    <row r="100" spans="1:12" ht="12.75">
      <c r="A100" s="249" t="s">
        <v>180</v>
      </c>
      <c r="B100" s="250"/>
      <c r="C100" s="250"/>
      <c r="D100" s="247"/>
      <c r="E100" s="248"/>
      <c r="F100" s="10">
        <v>92</v>
      </c>
      <c r="G100" s="48">
        <f>SUM(G101:G106)</f>
        <v>1855979442.5399997</v>
      </c>
      <c r="H100" s="49">
        <f>SUM(H101:H106)</f>
        <v>3850258181.91</v>
      </c>
      <c r="I100" s="47">
        <f t="shared" si="2"/>
        <v>5706237624.45</v>
      </c>
      <c r="J100" s="48">
        <f>SUM(J101:J106)</f>
        <v>1850575621.4900002</v>
      </c>
      <c r="K100" s="49">
        <f>SUM(K101:K106)</f>
        <v>4201339118.52</v>
      </c>
      <c r="L100" s="47">
        <f t="shared" si="3"/>
        <v>6051914740.01</v>
      </c>
    </row>
    <row r="101" spans="1:12" ht="12.75">
      <c r="A101" s="246" t="s">
        <v>235</v>
      </c>
      <c r="B101" s="247"/>
      <c r="C101" s="247"/>
      <c r="D101" s="247"/>
      <c r="E101" s="248"/>
      <c r="F101" s="10">
        <v>93</v>
      </c>
      <c r="G101" s="93">
        <v>3360430.62</v>
      </c>
      <c r="H101" s="82">
        <v>946409516.74</v>
      </c>
      <c r="I101" s="47">
        <f t="shared" si="2"/>
        <v>949769947.36</v>
      </c>
      <c r="J101" s="93">
        <v>3857745.69</v>
      </c>
      <c r="K101" s="82">
        <v>1237228610.94</v>
      </c>
      <c r="L101" s="47">
        <f t="shared" si="3"/>
        <v>1241086356.63</v>
      </c>
    </row>
    <row r="102" spans="1:12" ht="12.75">
      <c r="A102" s="246" t="s">
        <v>236</v>
      </c>
      <c r="B102" s="247"/>
      <c r="C102" s="247"/>
      <c r="D102" s="247"/>
      <c r="E102" s="248"/>
      <c r="F102" s="10">
        <v>94</v>
      </c>
      <c r="G102" s="93">
        <v>1816581911.34</v>
      </c>
      <c r="H102" s="82"/>
      <c r="I102" s="47">
        <f t="shared" si="2"/>
        <v>1816581911.34</v>
      </c>
      <c r="J102" s="93">
        <v>1816742163.17</v>
      </c>
      <c r="K102" s="82"/>
      <c r="L102" s="47">
        <f t="shared" si="3"/>
        <v>1816742163.17</v>
      </c>
    </row>
    <row r="103" spans="1:12" ht="12.75">
      <c r="A103" s="246" t="s">
        <v>237</v>
      </c>
      <c r="B103" s="247"/>
      <c r="C103" s="247"/>
      <c r="D103" s="247"/>
      <c r="E103" s="248"/>
      <c r="F103" s="10">
        <v>95</v>
      </c>
      <c r="G103" s="93">
        <v>36037100.58</v>
      </c>
      <c r="H103" s="82">
        <v>2880421665.17</v>
      </c>
      <c r="I103" s="47">
        <f t="shared" si="2"/>
        <v>2916458765.75</v>
      </c>
      <c r="J103" s="93">
        <v>29975712.63</v>
      </c>
      <c r="K103" s="82">
        <v>2940683507.58</v>
      </c>
      <c r="L103" s="47">
        <f t="shared" si="3"/>
        <v>2970659220.21</v>
      </c>
    </row>
    <row r="104" spans="1:12" ht="19.5" customHeight="1">
      <c r="A104" s="246" t="s">
        <v>195</v>
      </c>
      <c r="B104" s="247"/>
      <c r="C104" s="247"/>
      <c r="D104" s="247"/>
      <c r="E104" s="248"/>
      <c r="F104" s="10">
        <v>96</v>
      </c>
      <c r="G104" s="93"/>
      <c r="H104" s="82"/>
      <c r="I104" s="47">
        <f t="shared" si="2"/>
        <v>0</v>
      </c>
      <c r="J104" s="93"/>
      <c r="K104" s="82"/>
      <c r="L104" s="47">
        <f t="shared" si="3"/>
        <v>0</v>
      </c>
    </row>
    <row r="105" spans="1:12" ht="12.75">
      <c r="A105" s="246" t="s">
        <v>294</v>
      </c>
      <c r="B105" s="247"/>
      <c r="C105" s="247"/>
      <c r="D105" s="247"/>
      <c r="E105" s="248"/>
      <c r="F105" s="10">
        <v>97</v>
      </c>
      <c r="G105" s="93"/>
      <c r="H105" s="96"/>
      <c r="I105" s="47">
        <f t="shared" si="2"/>
        <v>0</v>
      </c>
      <c r="J105" s="93"/>
      <c r="K105" s="96"/>
      <c r="L105" s="47">
        <f t="shared" si="3"/>
        <v>0</v>
      </c>
    </row>
    <row r="106" spans="1:12" ht="12.75">
      <c r="A106" s="246" t="s">
        <v>295</v>
      </c>
      <c r="B106" s="247"/>
      <c r="C106" s="247"/>
      <c r="D106" s="247"/>
      <c r="E106" s="248"/>
      <c r="F106" s="10">
        <v>98</v>
      </c>
      <c r="G106" s="93"/>
      <c r="H106" s="82">
        <v>23427000</v>
      </c>
      <c r="I106" s="47">
        <f t="shared" si="2"/>
        <v>23427000</v>
      </c>
      <c r="J106" s="93"/>
      <c r="K106" s="82">
        <v>23427000</v>
      </c>
      <c r="L106" s="47">
        <f t="shared" si="3"/>
        <v>23427000</v>
      </c>
    </row>
    <row r="107" spans="1:12" ht="33" customHeight="1">
      <c r="A107" s="249" t="s">
        <v>296</v>
      </c>
      <c r="B107" s="250"/>
      <c r="C107" s="250"/>
      <c r="D107" s="247"/>
      <c r="E107" s="248"/>
      <c r="F107" s="10">
        <v>99</v>
      </c>
      <c r="G107" s="97">
        <v>16320626.68</v>
      </c>
      <c r="H107" s="98"/>
      <c r="I107" s="47">
        <f t="shared" si="2"/>
        <v>16320626.68</v>
      </c>
      <c r="J107" s="97">
        <v>15681784.12</v>
      </c>
      <c r="K107" s="98"/>
      <c r="L107" s="47">
        <f t="shared" si="3"/>
        <v>15681784.12</v>
      </c>
    </row>
    <row r="108" spans="1:12" ht="12.75">
      <c r="A108" s="249" t="s">
        <v>181</v>
      </c>
      <c r="B108" s="250"/>
      <c r="C108" s="250"/>
      <c r="D108" s="247"/>
      <c r="E108" s="248"/>
      <c r="F108" s="10">
        <v>100</v>
      </c>
      <c r="G108" s="48">
        <f>SUM(G109:G110)</f>
        <v>2443980</v>
      </c>
      <c r="H108" s="49">
        <f>SUM(H109:H110)</f>
        <v>80050105.34</v>
      </c>
      <c r="I108" s="47">
        <f t="shared" si="2"/>
        <v>82494085.34</v>
      </c>
      <c r="J108" s="48">
        <f>SUM(J109:J110)</f>
        <v>13443980</v>
      </c>
      <c r="K108" s="49">
        <f>SUM(K109:K110)</f>
        <v>68531739.12</v>
      </c>
      <c r="L108" s="47">
        <f t="shared" si="3"/>
        <v>81975719.12</v>
      </c>
    </row>
    <row r="109" spans="1:12" ht="12.75">
      <c r="A109" s="246" t="s">
        <v>238</v>
      </c>
      <c r="B109" s="247"/>
      <c r="C109" s="247"/>
      <c r="D109" s="247"/>
      <c r="E109" s="248"/>
      <c r="F109" s="10">
        <v>101</v>
      </c>
      <c r="G109" s="92">
        <v>2443980</v>
      </c>
      <c r="H109" s="82">
        <v>78169724.55</v>
      </c>
      <c r="I109" s="47">
        <f t="shared" si="2"/>
        <v>80613704.55</v>
      </c>
      <c r="J109" s="92">
        <v>13443980</v>
      </c>
      <c r="K109" s="82">
        <v>66651358.33</v>
      </c>
      <c r="L109" s="47">
        <f t="shared" si="3"/>
        <v>80095338.33</v>
      </c>
    </row>
    <row r="110" spans="1:12" ht="12.75">
      <c r="A110" s="246" t="s">
        <v>239</v>
      </c>
      <c r="B110" s="247"/>
      <c r="C110" s="247"/>
      <c r="D110" s="247"/>
      <c r="E110" s="248"/>
      <c r="F110" s="10">
        <v>102</v>
      </c>
      <c r="G110" s="92"/>
      <c r="H110" s="82">
        <v>1880380.79</v>
      </c>
      <c r="I110" s="47">
        <f t="shared" si="2"/>
        <v>1880380.79</v>
      </c>
      <c r="J110" s="92"/>
      <c r="K110" s="82">
        <v>1880380.79</v>
      </c>
      <c r="L110" s="47">
        <f t="shared" si="3"/>
        <v>1880380.79</v>
      </c>
    </row>
    <row r="111" spans="1:12" ht="12.75">
      <c r="A111" s="249" t="s">
        <v>182</v>
      </c>
      <c r="B111" s="250"/>
      <c r="C111" s="250"/>
      <c r="D111" s="247"/>
      <c r="E111" s="248"/>
      <c r="F111" s="10">
        <v>103</v>
      </c>
      <c r="G111" s="48">
        <f>SUM(G112:G113)</f>
        <v>0</v>
      </c>
      <c r="H111" s="49">
        <f>SUM(H112:H113)</f>
        <v>128204749.66999999</v>
      </c>
      <c r="I111" s="47">
        <f t="shared" si="2"/>
        <v>128204749.66999999</v>
      </c>
      <c r="J111" s="48">
        <f>SUM(J112:J113)</f>
        <v>1778292.64</v>
      </c>
      <c r="K111" s="49">
        <f>SUM(K112:K113)</f>
        <v>124963504.34</v>
      </c>
      <c r="L111" s="47">
        <f t="shared" si="3"/>
        <v>126741796.98</v>
      </c>
    </row>
    <row r="112" spans="1:12" ht="12.75">
      <c r="A112" s="246" t="s">
        <v>240</v>
      </c>
      <c r="B112" s="247"/>
      <c r="C112" s="247"/>
      <c r="D112" s="247"/>
      <c r="E112" s="248"/>
      <c r="F112" s="10">
        <v>104</v>
      </c>
      <c r="G112" s="5"/>
      <c r="H112" s="82">
        <v>121789319.32</v>
      </c>
      <c r="I112" s="47">
        <f t="shared" si="2"/>
        <v>121789319.32</v>
      </c>
      <c r="J112" s="92"/>
      <c r="K112" s="82">
        <v>121454870.14</v>
      </c>
      <c r="L112" s="47">
        <f t="shared" si="3"/>
        <v>121454870.14</v>
      </c>
    </row>
    <row r="113" spans="1:12" ht="12.75">
      <c r="A113" s="246" t="s">
        <v>241</v>
      </c>
      <c r="B113" s="247"/>
      <c r="C113" s="247"/>
      <c r="D113" s="247"/>
      <c r="E113" s="248"/>
      <c r="F113" s="10">
        <v>105</v>
      </c>
      <c r="G113" s="5"/>
      <c r="H113" s="82">
        <v>6415430.35</v>
      </c>
      <c r="I113" s="47">
        <f t="shared" si="2"/>
        <v>6415430.35</v>
      </c>
      <c r="J113" s="92">
        <v>1778292.64</v>
      </c>
      <c r="K113" s="82">
        <v>3508634.2</v>
      </c>
      <c r="L113" s="47">
        <f t="shared" si="3"/>
        <v>5286926.84</v>
      </c>
    </row>
    <row r="114" spans="1:12" ht="12.75">
      <c r="A114" s="249" t="s">
        <v>297</v>
      </c>
      <c r="B114" s="250"/>
      <c r="C114" s="250"/>
      <c r="D114" s="247"/>
      <c r="E114" s="248"/>
      <c r="F114" s="10">
        <v>106</v>
      </c>
      <c r="G114" s="5"/>
      <c r="H114" s="6"/>
      <c r="I114" s="47">
        <f t="shared" si="2"/>
        <v>0</v>
      </c>
      <c r="J114" s="5"/>
      <c r="K114" s="6"/>
      <c r="L114" s="47">
        <f t="shared" si="3"/>
        <v>0</v>
      </c>
    </row>
    <row r="115" spans="1:12" ht="12.75">
      <c r="A115" s="249" t="s">
        <v>183</v>
      </c>
      <c r="B115" s="250"/>
      <c r="C115" s="250"/>
      <c r="D115" s="247"/>
      <c r="E115" s="248"/>
      <c r="F115" s="10">
        <v>107</v>
      </c>
      <c r="G115" s="48">
        <f>SUM(G116:G118)</f>
        <v>0</v>
      </c>
      <c r="H115" s="49">
        <f>SUM(H116:H118)</f>
        <v>105192.95</v>
      </c>
      <c r="I115" s="47">
        <f t="shared" si="2"/>
        <v>105192.95</v>
      </c>
      <c r="J115" s="48">
        <f>SUM(J116:J118)</f>
        <v>0</v>
      </c>
      <c r="K115" s="49">
        <f>SUM(K116:K118)</f>
        <v>93507.43</v>
      </c>
      <c r="L115" s="47">
        <f t="shared" si="3"/>
        <v>93507.43</v>
      </c>
    </row>
    <row r="116" spans="1:12" ht="12.75">
      <c r="A116" s="246" t="s">
        <v>223</v>
      </c>
      <c r="B116" s="247"/>
      <c r="C116" s="247"/>
      <c r="D116" s="247"/>
      <c r="E116" s="248"/>
      <c r="F116" s="10">
        <v>108</v>
      </c>
      <c r="G116" s="5"/>
      <c r="H116" s="82">
        <v>105192.95</v>
      </c>
      <c r="I116" s="47">
        <f t="shared" si="2"/>
        <v>105192.95</v>
      </c>
      <c r="J116" s="5"/>
      <c r="K116" s="82">
        <v>93507.43</v>
      </c>
      <c r="L116" s="47">
        <f t="shared" si="3"/>
        <v>93507.43</v>
      </c>
    </row>
    <row r="117" spans="1:12" ht="12.75">
      <c r="A117" s="246" t="s">
        <v>224</v>
      </c>
      <c r="B117" s="247"/>
      <c r="C117" s="247"/>
      <c r="D117" s="247"/>
      <c r="E117" s="248"/>
      <c r="F117" s="10">
        <v>109</v>
      </c>
      <c r="G117" s="5"/>
      <c r="H117" s="6"/>
      <c r="I117" s="47">
        <f t="shared" si="2"/>
        <v>0</v>
      </c>
      <c r="J117" s="5"/>
      <c r="K117" s="6"/>
      <c r="L117" s="47">
        <f t="shared" si="3"/>
        <v>0</v>
      </c>
    </row>
    <row r="118" spans="1:12" ht="12.75">
      <c r="A118" s="246" t="s">
        <v>225</v>
      </c>
      <c r="B118" s="247"/>
      <c r="C118" s="247"/>
      <c r="D118" s="247"/>
      <c r="E118" s="248"/>
      <c r="F118" s="10">
        <v>110</v>
      </c>
      <c r="G118" s="5"/>
      <c r="H118" s="6"/>
      <c r="I118" s="47">
        <f t="shared" si="2"/>
        <v>0</v>
      </c>
      <c r="J118" s="5"/>
      <c r="K118" s="6"/>
      <c r="L118" s="47">
        <f t="shared" si="3"/>
        <v>0</v>
      </c>
    </row>
    <row r="119" spans="1:12" ht="12.75">
      <c r="A119" s="249" t="s">
        <v>184</v>
      </c>
      <c r="B119" s="250"/>
      <c r="C119" s="250"/>
      <c r="D119" s="247"/>
      <c r="E119" s="248"/>
      <c r="F119" s="10">
        <v>111</v>
      </c>
      <c r="G119" s="48">
        <f>SUM(G120:G123)</f>
        <v>1258485.8499999999</v>
      </c>
      <c r="H119" s="49">
        <f>SUM(H120:H123)</f>
        <v>189444059.62</v>
      </c>
      <c r="I119" s="47">
        <f t="shared" si="2"/>
        <v>190702545.47</v>
      </c>
      <c r="J119" s="48">
        <f>SUM(J120:J123)</f>
        <v>9559081.47</v>
      </c>
      <c r="K119" s="49">
        <f>SUM(K120:K123)</f>
        <v>212953181.14</v>
      </c>
      <c r="L119" s="47">
        <f t="shared" si="3"/>
        <v>222512262.60999998</v>
      </c>
    </row>
    <row r="120" spans="1:12" ht="12.75">
      <c r="A120" s="246" t="s">
        <v>226</v>
      </c>
      <c r="B120" s="247"/>
      <c r="C120" s="247"/>
      <c r="D120" s="247"/>
      <c r="E120" s="248"/>
      <c r="F120" s="10">
        <v>112</v>
      </c>
      <c r="G120" s="92">
        <v>1223389.39</v>
      </c>
      <c r="H120" s="82">
        <v>96882453.51</v>
      </c>
      <c r="I120" s="47">
        <f t="shared" si="2"/>
        <v>98105842.9</v>
      </c>
      <c r="J120" s="92">
        <v>1396952.09</v>
      </c>
      <c r="K120" s="82">
        <v>116927320.5</v>
      </c>
      <c r="L120" s="47">
        <f t="shared" si="3"/>
        <v>118324272.59</v>
      </c>
    </row>
    <row r="121" spans="1:12" ht="12.75">
      <c r="A121" s="246" t="s">
        <v>227</v>
      </c>
      <c r="B121" s="247"/>
      <c r="C121" s="247"/>
      <c r="D121" s="247"/>
      <c r="E121" s="248"/>
      <c r="F121" s="10">
        <v>113</v>
      </c>
      <c r="G121" s="92">
        <v>1693.02</v>
      </c>
      <c r="H121" s="82">
        <v>5602704.23</v>
      </c>
      <c r="I121" s="47">
        <f t="shared" si="2"/>
        <v>5604397.25</v>
      </c>
      <c r="J121" s="92">
        <v>363.72</v>
      </c>
      <c r="K121" s="82">
        <v>18315820.1</v>
      </c>
      <c r="L121" s="47">
        <f t="shared" si="3"/>
        <v>18316183.82</v>
      </c>
    </row>
    <row r="122" spans="1:12" ht="12.75">
      <c r="A122" s="246" t="s">
        <v>228</v>
      </c>
      <c r="B122" s="247"/>
      <c r="C122" s="247"/>
      <c r="D122" s="247"/>
      <c r="E122" s="248"/>
      <c r="F122" s="10">
        <v>114</v>
      </c>
      <c r="G122" s="92"/>
      <c r="H122" s="82"/>
      <c r="I122" s="47">
        <f t="shared" si="2"/>
        <v>0</v>
      </c>
      <c r="J122" s="92"/>
      <c r="K122" s="82"/>
      <c r="L122" s="47">
        <f t="shared" si="3"/>
        <v>0</v>
      </c>
    </row>
    <row r="123" spans="1:12" ht="12.75">
      <c r="A123" s="246" t="s">
        <v>229</v>
      </c>
      <c r="B123" s="247"/>
      <c r="C123" s="247"/>
      <c r="D123" s="247"/>
      <c r="E123" s="248"/>
      <c r="F123" s="10">
        <v>115</v>
      </c>
      <c r="G123" s="92">
        <v>33403.44</v>
      </c>
      <c r="H123" s="82">
        <v>86958901.88</v>
      </c>
      <c r="I123" s="47">
        <f t="shared" si="2"/>
        <v>86992305.32</v>
      </c>
      <c r="J123" s="92">
        <v>8161765.66</v>
      </c>
      <c r="K123" s="82">
        <v>77710040.54</v>
      </c>
      <c r="L123" s="47">
        <f t="shared" si="3"/>
        <v>85871806.2</v>
      </c>
    </row>
    <row r="124" spans="1:12" ht="26.25" customHeight="1">
      <c r="A124" s="249" t="s">
        <v>185</v>
      </c>
      <c r="B124" s="250"/>
      <c r="C124" s="250"/>
      <c r="D124" s="247"/>
      <c r="E124" s="248"/>
      <c r="F124" s="10">
        <v>116</v>
      </c>
      <c r="G124" s="48">
        <f>SUM(G125:G126)</f>
        <v>20929.08</v>
      </c>
      <c r="H124" s="49">
        <f>SUM(H125:H126)</f>
        <v>34581470.9</v>
      </c>
      <c r="I124" s="47">
        <f t="shared" si="2"/>
        <v>34602399.98</v>
      </c>
      <c r="J124" s="48">
        <f>SUM(J125:J126)</f>
        <v>14152.5</v>
      </c>
      <c r="K124" s="49">
        <f>SUM(K125:K126)</f>
        <v>17430350.45</v>
      </c>
      <c r="L124" s="47">
        <f t="shared" si="3"/>
        <v>17444502.95</v>
      </c>
    </row>
    <row r="125" spans="1:12" ht="12.75">
      <c r="A125" s="246" t="s">
        <v>230</v>
      </c>
      <c r="B125" s="247"/>
      <c r="C125" s="247"/>
      <c r="D125" s="247"/>
      <c r="E125" s="248"/>
      <c r="F125" s="10">
        <v>117</v>
      </c>
      <c r="G125" s="5"/>
      <c r="H125" s="6"/>
      <c r="I125" s="47">
        <f t="shared" si="2"/>
        <v>0</v>
      </c>
      <c r="J125" s="5"/>
      <c r="K125" s="6"/>
      <c r="L125" s="47">
        <f t="shared" si="3"/>
        <v>0</v>
      </c>
    </row>
    <row r="126" spans="1:12" ht="12.75">
      <c r="A126" s="246" t="s">
        <v>231</v>
      </c>
      <c r="B126" s="247"/>
      <c r="C126" s="247"/>
      <c r="D126" s="247"/>
      <c r="E126" s="248"/>
      <c r="F126" s="10">
        <v>118</v>
      </c>
      <c r="G126" s="92">
        <v>20929.08</v>
      </c>
      <c r="H126" s="82">
        <v>34581470.9</v>
      </c>
      <c r="I126" s="47">
        <f t="shared" si="2"/>
        <v>34602399.98</v>
      </c>
      <c r="J126" s="92">
        <v>14152.5</v>
      </c>
      <c r="K126" s="82">
        <v>17430350.45</v>
      </c>
      <c r="L126" s="47">
        <f t="shared" si="3"/>
        <v>17444502.95</v>
      </c>
    </row>
    <row r="127" spans="1:12" ht="12.75">
      <c r="A127" s="249" t="s">
        <v>186</v>
      </c>
      <c r="B127" s="250"/>
      <c r="C127" s="250"/>
      <c r="D127" s="247"/>
      <c r="E127" s="248"/>
      <c r="F127" s="10">
        <v>119</v>
      </c>
      <c r="G127" s="48">
        <f>G79+G99+G100+G107+G108+G111+G114+G115+G119+G124</f>
        <v>1991611542.9099996</v>
      </c>
      <c r="H127" s="49">
        <f>H79+H99+H100+H107+H108+H111+H114+H115+H119+H124</f>
        <v>5808141817.449999</v>
      </c>
      <c r="I127" s="47">
        <f t="shared" si="2"/>
        <v>7799753360.359999</v>
      </c>
      <c r="J127" s="48">
        <f>J79+J99+J100+J107+J108+J111+J114+J115+J119+J124</f>
        <v>2017981276.4300003</v>
      </c>
      <c r="K127" s="49">
        <f>K79+K99+K100+K107+K108+K111+K114+K115+K119+K124</f>
        <v>6172995627.370001</v>
      </c>
      <c r="L127" s="47">
        <f t="shared" si="3"/>
        <v>8190976903.800001</v>
      </c>
    </row>
    <row r="128" spans="1:12" ht="12.75">
      <c r="A128" s="251" t="s">
        <v>33</v>
      </c>
      <c r="B128" s="252"/>
      <c r="C128" s="252"/>
      <c r="D128" s="253"/>
      <c r="E128" s="260"/>
      <c r="F128" s="12">
        <v>120</v>
      </c>
      <c r="G128" s="99"/>
      <c r="H128" s="91">
        <v>670302250.02</v>
      </c>
      <c r="I128" s="50">
        <f t="shared" si="2"/>
        <v>670302250.02</v>
      </c>
      <c r="J128" s="99"/>
      <c r="K128" s="91">
        <v>660553959.02</v>
      </c>
      <c r="L128" s="50">
        <f t="shared" si="3"/>
        <v>660553959.02</v>
      </c>
    </row>
    <row r="129" spans="1:12" ht="12.75">
      <c r="A129" s="261" t="s">
        <v>371</v>
      </c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3"/>
    </row>
    <row r="130" spans="1:12" ht="12.75">
      <c r="A130" s="235" t="s">
        <v>55</v>
      </c>
      <c r="B130" s="237"/>
      <c r="C130" s="237"/>
      <c r="D130" s="237"/>
      <c r="E130" s="237"/>
      <c r="F130" s="9">
        <v>121</v>
      </c>
      <c r="G130" s="44">
        <f>SUM(G131:G132)</f>
        <v>0</v>
      </c>
      <c r="H130" s="45">
        <f>SUM(H131:H132)</f>
        <v>0</v>
      </c>
      <c r="I130" s="46">
        <f>G130+H130</f>
        <v>0</v>
      </c>
      <c r="J130" s="44">
        <f>SUM(J131:J132)</f>
        <v>0</v>
      </c>
      <c r="K130" s="45">
        <f>SUM(K131:K132)</f>
        <v>0</v>
      </c>
      <c r="L130" s="46">
        <f>J130+K130</f>
        <v>0</v>
      </c>
    </row>
    <row r="131" spans="1:12" ht="12.75">
      <c r="A131" s="249" t="s">
        <v>97</v>
      </c>
      <c r="B131" s="250"/>
      <c r="C131" s="250"/>
      <c r="D131" s="250"/>
      <c r="E131" s="258"/>
      <c r="F131" s="10">
        <v>122</v>
      </c>
      <c r="G131" s="5"/>
      <c r="H131" s="6"/>
      <c r="I131" s="47">
        <f>G131+H131</f>
        <v>0</v>
      </c>
      <c r="J131" s="5"/>
      <c r="K131" s="6"/>
      <c r="L131" s="47">
        <f>J131+K131</f>
        <v>0</v>
      </c>
    </row>
    <row r="132" spans="1:12" ht="12.75">
      <c r="A132" s="251" t="s">
        <v>98</v>
      </c>
      <c r="B132" s="252"/>
      <c r="C132" s="252"/>
      <c r="D132" s="252"/>
      <c r="E132" s="259"/>
      <c r="F132" s="11">
        <v>123</v>
      </c>
      <c r="G132" s="7"/>
      <c r="H132" s="8"/>
      <c r="I132" s="50">
        <f>G132+H132</f>
        <v>0</v>
      </c>
      <c r="J132" s="7"/>
      <c r="K132" s="8"/>
      <c r="L132" s="50">
        <f>J132+K132</f>
        <v>0</v>
      </c>
    </row>
    <row r="133" spans="1:12" ht="12.75">
      <c r="A133" s="24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2 I79:I80" formula="1"/>
    <ignoredError sqref="I9:I36 I39:I41 I42:I69 I73:I77 I81:I100 I108:I117 I118:I125 I127" formula="1" formulaRange="1"/>
    <ignoredError sqref="I37:I38 I70:I71 I101:I102 G100:H100 J100 I103:I107 I126 I1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J94" sqref="J94"/>
    </sheetView>
  </sheetViews>
  <sheetFormatPr defaultColWidth="9.140625" defaultRowHeight="12.75"/>
  <cols>
    <col min="1" max="16384" width="9.140625" style="42" customWidth="1"/>
  </cols>
  <sheetData>
    <row r="1" spans="1:12" ht="15.75">
      <c r="A1" s="264" t="s">
        <v>375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2.75">
      <c r="A2" s="243" t="s">
        <v>397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5"/>
      <c r="B3" s="26"/>
      <c r="C3" s="26"/>
      <c r="D3" s="34"/>
      <c r="E3" s="34"/>
      <c r="F3" s="34"/>
      <c r="G3" s="34"/>
      <c r="H3" s="34"/>
      <c r="I3" s="13"/>
      <c r="J3" s="13"/>
      <c r="K3" s="265" t="s">
        <v>58</v>
      </c>
      <c r="L3" s="265"/>
    </row>
    <row r="4" spans="1:12" ht="12.75" customHeight="1">
      <c r="A4" s="239" t="s">
        <v>2</v>
      </c>
      <c r="B4" s="240"/>
      <c r="C4" s="240"/>
      <c r="D4" s="240"/>
      <c r="E4" s="240"/>
      <c r="F4" s="239" t="s">
        <v>221</v>
      </c>
      <c r="G4" s="239" t="s">
        <v>373</v>
      </c>
      <c r="H4" s="240"/>
      <c r="I4" s="240"/>
      <c r="J4" s="239" t="s">
        <v>374</v>
      </c>
      <c r="K4" s="240"/>
      <c r="L4" s="240"/>
    </row>
    <row r="5" spans="1:12" ht="12.75">
      <c r="A5" s="240"/>
      <c r="B5" s="240"/>
      <c r="C5" s="240"/>
      <c r="D5" s="240"/>
      <c r="E5" s="240"/>
      <c r="F5" s="240"/>
      <c r="G5" s="51" t="s">
        <v>360</v>
      </c>
      <c r="H5" s="51" t="s">
        <v>361</v>
      </c>
      <c r="I5" s="51" t="s">
        <v>362</v>
      </c>
      <c r="J5" s="51" t="s">
        <v>360</v>
      </c>
      <c r="K5" s="51" t="s">
        <v>361</v>
      </c>
      <c r="L5" s="51" t="s">
        <v>362</v>
      </c>
    </row>
    <row r="6" spans="1:12" ht="12.75">
      <c r="A6" s="239">
        <v>1</v>
      </c>
      <c r="B6" s="239"/>
      <c r="C6" s="239"/>
      <c r="D6" s="239"/>
      <c r="E6" s="239"/>
      <c r="F6" s="52">
        <v>2</v>
      </c>
      <c r="G6" s="52">
        <v>3</v>
      </c>
      <c r="H6" s="52">
        <v>4</v>
      </c>
      <c r="I6" s="52" t="s">
        <v>56</v>
      </c>
      <c r="J6" s="52">
        <v>6</v>
      </c>
      <c r="K6" s="52">
        <v>7</v>
      </c>
      <c r="L6" s="52" t="s">
        <v>57</v>
      </c>
    </row>
    <row r="7" spans="1:12" ht="12.75">
      <c r="A7" s="235" t="s">
        <v>99</v>
      </c>
      <c r="B7" s="237"/>
      <c r="C7" s="237"/>
      <c r="D7" s="237"/>
      <c r="E7" s="238"/>
      <c r="F7" s="9">
        <v>124</v>
      </c>
      <c r="G7" s="44">
        <f>SUM(G8:G15)</f>
        <v>85028965.22</v>
      </c>
      <c r="H7" s="45">
        <f>SUM(H8:H15)</f>
        <v>452965327.03000015</v>
      </c>
      <c r="I7" s="46">
        <f>G7+H7</f>
        <v>537994292.2500001</v>
      </c>
      <c r="J7" s="44">
        <f>SUM(J8:J15)</f>
        <v>80672104.57000002</v>
      </c>
      <c r="K7" s="45">
        <f>SUM(K8:K15)</f>
        <v>452797167.5899999</v>
      </c>
      <c r="L7" s="46">
        <f>J7+K7</f>
        <v>533469272.15999997</v>
      </c>
    </row>
    <row r="8" spans="1:12" ht="12.75">
      <c r="A8" s="246" t="s">
        <v>196</v>
      </c>
      <c r="B8" s="247"/>
      <c r="C8" s="247"/>
      <c r="D8" s="247"/>
      <c r="E8" s="248"/>
      <c r="F8" s="10">
        <v>125</v>
      </c>
      <c r="G8" s="5">
        <v>84894737.29</v>
      </c>
      <c r="H8" s="6">
        <v>895241811.08</v>
      </c>
      <c r="I8" s="47">
        <f aca="true" t="shared" si="0" ref="I8:I71">G8+H8</f>
        <v>980136548.37</v>
      </c>
      <c r="J8" s="5">
        <v>81190279.98</v>
      </c>
      <c r="K8" s="6">
        <v>869967784.39</v>
      </c>
      <c r="L8" s="47">
        <f aca="true" t="shared" si="1" ref="L8:L71">J8+K8</f>
        <v>951158064.37</v>
      </c>
    </row>
    <row r="9" spans="1:12" ht="12.75">
      <c r="A9" s="246" t="s">
        <v>197</v>
      </c>
      <c r="B9" s="247"/>
      <c r="C9" s="247"/>
      <c r="D9" s="247"/>
      <c r="E9" s="248"/>
      <c r="F9" s="10">
        <v>126</v>
      </c>
      <c r="G9" s="5"/>
      <c r="H9" s="6">
        <v>1459598.86</v>
      </c>
      <c r="I9" s="47">
        <f t="shared" si="0"/>
        <v>1459598.86</v>
      </c>
      <c r="J9" s="5"/>
      <c r="K9" s="6"/>
      <c r="L9" s="47">
        <f t="shared" si="1"/>
        <v>0</v>
      </c>
    </row>
    <row r="10" spans="1:12" ht="25.5" customHeight="1">
      <c r="A10" s="246" t="s">
        <v>198</v>
      </c>
      <c r="B10" s="247"/>
      <c r="C10" s="247"/>
      <c r="D10" s="247"/>
      <c r="E10" s="248"/>
      <c r="F10" s="10">
        <v>127</v>
      </c>
      <c r="G10" s="5"/>
      <c r="H10" s="6">
        <v>-25318210.08</v>
      </c>
      <c r="I10" s="47">
        <f t="shared" si="0"/>
        <v>-25318210.08</v>
      </c>
      <c r="J10" s="5"/>
      <c r="K10" s="6">
        <v>-25822488.86</v>
      </c>
      <c r="L10" s="47">
        <f t="shared" si="1"/>
        <v>-25822488.86</v>
      </c>
    </row>
    <row r="11" spans="1:12" ht="12.75">
      <c r="A11" s="246" t="s">
        <v>199</v>
      </c>
      <c r="B11" s="247"/>
      <c r="C11" s="247"/>
      <c r="D11" s="247"/>
      <c r="E11" s="248"/>
      <c r="F11" s="10">
        <v>128</v>
      </c>
      <c r="G11" s="5">
        <v>-165510.12</v>
      </c>
      <c r="H11" s="6">
        <v>-173458299.18</v>
      </c>
      <c r="I11" s="47">
        <f t="shared" si="0"/>
        <v>-173623809.3</v>
      </c>
      <c r="J11" s="5">
        <v>-86282.74</v>
      </c>
      <c r="K11" s="6">
        <v>-152599254.18</v>
      </c>
      <c r="L11" s="47">
        <f t="shared" si="1"/>
        <v>-152685536.92000002</v>
      </c>
    </row>
    <row r="12" spans="1:12" ht="12.75">
      <c r="A12" s="246" t="s">
        <v>200</v>
      </c>
      <c r="B12" s="247"/>
      <c r="C12" s="247"/>
      <c r="D12" s="247"/>
      <c r="E12" s="248"/>
      <c r="F12" s="10">
        <v>129</v>
      </c>
      <c r="G12" s="5"/>
      <c r="H12" s="6">
        <v>-4304246.8</v>
      </c>
      <c r="I12" s="47">
        <f t="shared" si="0"/>
        <v>-4304246.8</v>
      </c>
      <c r="J12" s="5"/>
      <c r="K12" s="6">
        <v>-3950575.62</v>
      </c>
      <c r="L12" s="47">
        <f t="shared" si="1"/>
        <v>-3950575.62</v>
      </c>
    </row>
    <row r="13" spans="1:12" ht="12.75">
      <c r="A13" s="246" t="s">
        <v>201</v>
      </c>
      <c r="B13" s="247"/>
      <c r="C13" s="247"/>
      <c r="D13" s="247"/>
      <c r="E13" s="248"/>
      <c r="F13" s="10">
        <v>130</v>
      </c>
      <c r="G13" s="5">
        <v>243284.17</v>
      </c>
      <c r="H13" s="6">
        <v>-302673091.59</v>
      </c>
      <c r="I13" s="47">
        <f t="shared" si="0"/>
        <v>-302429807.41999996</v>
      </c>
      <c r="J13" s="5">
        <v>-497315.07</v>
      </c>
      <c r="K13" s="6">
        <v>-290819094.2</v>
      </c>
      <c r="L13" s="47">
        <f t="shared" si="1"/>
        <v>-291316409.27</v>
      </c>
    </row>
    <row r="14" spans="1:12" ht="12.75">
      <c r="A14" s="246" t="s">
        <v>202</v>
      </c>
      <c r="B14" s="247"/>
      <c r="C14" s="247"/>
      <c r="D14" s="247"/>
      <c r="E14" s="248"/>
      <c r="F14" s="10">
        <v>131</v>
      </c>
      <c r="G14" s="5">
        <v>56453.88</v>
      </c>
      <c r="H14" s="6">
        <v>62017764.74</v>
      </c>
      <c r="I14" s="47">
        <f t="shared" si="0"/>
        <v>62074218.620000005</v>
      </c>
      <c r="J14" s="5">
        <v>65422.4</v>
      </c>
      <c r="K14" s="6">
        <v>56020796.06</v>
      </c>
      <c r="L14" s="47">
        <f t="shared" si="1"/>
        <v>56086218.46</v>
      </c>
    </row>
    <row r="15" spans="1:12" ht="12.75">
      <c r="A15" s="246" t="s">
        <v>242</v>
      </c>
      <c r="B15" s="247"/>
      <c r="C15" s="247"/>
      <c r="D15" s="247"/>
      <c r="E15" s="248"/>
      <c r="F15" s="10">
        <v>132</v>
      </c>
      <c r="G15" s="5"/>
      <c r="H15" s="6"/>
      <c r="I15" s="47">
        <f t="shared" si="0"/>
        <v>0</v>
      </c>
      <c r="J15" s="5"/>
      <c r="K15" s="6"/>
      <c r="L15" s="47">
        <f t="shared" si="1"/>
        <v>0</v>
      </c>
    </row>
    <row r="16" spans="1:12" ht="24.75" customHeight="1">
      <c r="A16" s="249" t="s">
        <v>100</v>
      </c>
      <c r="B16" s="247"/>
      <c r="C16" s="247"/>
      <c r="D16" s="247"/>
      <c r="E16" s="248"/>
      <c r="F16" s="10">
        <v>133</v>
      </c>
      <c r="G16" s="48">
        <f>G17+G18+G22+G23+G24+G28+G29</f>
        <v>26479451.82</v>
      </c>
      <c r="H16" s="49">
        <f>H17+H18+H22+H23+H24+H28+H29</f>
        <v>50542589.620000005</v>
      </c>
      <c r="I16" s="47">
        <f t="shared" si="0"/>
        <v>77022041.44</v>
      </c>
      <c r="J16" s="48">
        <f>J17+J18+J22+J23+J24+J28+J29</f>
        <v>31922884.889999997</v>
      </c>
      <c r="K16" s="49">
        <f>K17+K18+K22+K23+K24+K28+K29</f>
        <v>44222662.769999996</v>
      </c>
      <c r="L16" s="47">
        <f t="shared" si="1"/>
        <v>76145547.66</v>
      </c>
    </row>
    <row r="17" spans="1:12" ht="19.5" customHeight="1">
      <c r="A17" s="246" t="s">
        <v>219</v>
      </c>
      <c r="B17" s="247"/>
      <c r="C17" s="247"/>
      <c r="D17" s="247"/>
      <c r="E17" s="248"/>
      <c r="F17" s="10">
        <v>134</v>
      </c>
      <c r="G17" s="5"/>
      <c r="H17" s="6"/>
      <c r="I17" s="47">
        <f t="shared" si="0"/>
        <v>0</v>
      </c>
      <c r="J17" s="5"/>
      <c r="K17" s="6">
        <v>2626467.63</v>
      </c>
      <c r="L17" s="47">
        <f t="shared" si="1"/>
        <v>2626467.63</v>
      </c>
    </row>
    <row r="18" spans="1:12" ht="26.25" customHeight="1">
      <c r="A18" s="246" t="s">
        <v>204</v>
      </c>
      <c r="B18" s="247"/>
      <c r="C18" s="247"/>
      <c r="D18" s="247"/>
      <c r="E18" s="248"/>
      <c r="F18" s="10">
        <v>135</v>
      </c>
      <c r="G18" s="48">
        <f>SUM(G19:G21)</f>
        <v>0</v>
      </c>
      <c r="H18" s="49">
        <f>SUM(H19:H21)</f>
        <v>2919460</v>
      </c>
      <c r="I18" s="47">
        <f t="shared" si="0"/>
        <v>2919460</v>
      </c>
      <c r="J18" s="48">
        <f>SUM(J19:J21)</f>
        <v>0</v>
      </c>
      <c r="K18" s="49">
        <f>SUM(K19:K21)</f>
        <v>5484968.92</v>
      </c>
      <c r="L18" s="47">
        <f t="shared" si="1"/>
        <v>5484968.92</v>
      </c>
    </row>
    <row r="19" spans="1:12" ht="12.75">
      <c r="A19" s="246" t="s">
        <v>243</v>
      </c>
      <c r="B19" s="247"/>
      <c r="C19" s="247"/>
      <c r="D19" s="247"/>
      <c r="E19" s="248"/>
      <c r="F19" s="10">
        <v>136</v>
      </c>
      <c r="G19" s="5"/>
      <c r="H19" s="6">
        <v>1487110.1</v>
      </c>
      <c r="I19" s="47">
        <f t="shared" si="0"/>
        <v>1487110.1</v>
      </c>
      <c r="J19" s="5"/>
      <c r="K19" s="6">
        <v>5484968.92</v>
      </c>
      <c r="L19" s="47">
        <f t="shared" si="1"/>
        <v>5484968.92</v>
      </c>
    </row>
    <row r="20" spans="1:12" ht="24" customHeight="1">
      <c r="A20" s="246" t="s">
        <v>54</v>
      </c>
      <c r="B20" s="247"/>
      <c r="C20" s="247"/>
      <c r="D20" s="247"/>
      <c r="E20" s="248"/>
      <c r="F20" s="10">
        <v>137</v>
      </c>
      <c r="G20" s="5"/>
      <c r="H20" s="6">
        <v>1412349.9</v>
      </c>
      <c r="I20" s="47">
        <f t="shared" si="0"/>
        <v>1412349.9</v>
      </c>
      <c r="J20" s="5"/>
      <c r="K20" s="6"/>
      <c r="L20" s="47">
        <f t="shared" si="1"/>
        <v>0</v>
      </c>
    </row>
    <row r="21" spans="1:12" ht="12.75">
      <c r="A21" s="246" t="s">
        <v>244</v>
      </c>
      <c r="B21" s="247"/>
      <c r="C21" s="247"/>
      <c r="D21" s="247"/>
      <c r="E21" s="248"/>
      <c r="F21" s="10">
        <v>138</v>
      </c>
      <c r="G21" s="5"/>
      <c r="H21" s="6">
        <v>20000</v>
      </c>
      <c r="I21" s="47">
        <f t="shared" si="0"/>
        <v>20000</v>
      </c>
      <c r="J21" s="5"/>
      <c r="K21" s="6"/>
      <c r="L21" s="47">
        <f t="shared" si="1"/>
        <v>0</v>
      </c>
    </row>
    <row r="22" spans="1:12" ht="12.75">
      <c r="A22" s="246" t="s">
        <v>245</v>
      </c>
      <c r="B22" s="247"/>
      <c r="C22" s="247"/>
      <c r="D22" s="247"/>
      <c r="E22" s="248"/>
      <c r="F22" s="10">
        <v>139</v>
      </c>
      <c r="G22" s="5">
        <v>24310397.3</v>
      </c>
      <c r="H22" s="6">
        <v>27899643.35</v>
      </c>
      <c r="I22" s="47">
        <f t="shared" si="0"/>
        <v>52210040.650000006</v>
      </c>
      <c r="J22" s="5">
        <v>26319513.7</v>
      </c>
      <c r="K22" s="6">
        <v>29329354.03</v>
      </c>
      <c r="L22" s="47">
        <f t="shared" si="1"/>
        <v>55648867.730000004</v>
      </c>
    </row>
    <row r="23" spans="1:12" ht="20.25" customHeight="1">
      <c r="A23" s="246" t="s">
        <v>273</v>
      </c>
      <c r="B23" s="247"/>
      <c r="C23" s="247"/>
      <c r="D23" s="247"/>
      <c r="E23" s="248"/>
      <c r="F23" s="10">
        <v>140</v>
      </c>
      <c r="G23" s="5">
        <v>1731347.41</v>
      </c>
      <c r="H23" s="6">
        <v>1881194.53</v>
      </c>
      <c r="I23" s="47">
        <f t="shared" si="0"/>
        <v>3612541.94</v>
      </c>
      <c r="J23" s="5">
        <v>5270563.75</v>
      </c>
      <c r="K23" s="6">
        <v>4640549.8</v>
      </c>
      <c r="L23" s="47">
        <f t="shared" si="1"/>
        <v>9911113.55</v>
      </c>
    </row>
    <row r="24" spans="1:12" ht="19.5" customHeight="1">
      <c r="A24" s="246" t="s">
        <v>101</v>
      </c>
      <c r="B24" s="247"/>
      <c r="C24" s="247"/>
      <c r="D24" s="247"/>
      <c r="E24" s="248"/>
      <c r="F24" s="10">
        <v>141</v>
      </c>
      <c r="G24" s="48">
        <f>SUM(G25:G27)</f>
        <v>435742.97</v>
      </c>
      <c r="H24" s="49">
        <f>SUM(H25:H27)</f>
        <v>525270.33</v>
      </c>
      <c r="I24" s="47">
        <f t="shared" si="0"/>
        <v>961013.2999999999</v>
      </c>
      <c r="J24" s="48">
        <f>SUM(J25:J27)</f>
        <v>330928.45</v>
      </c>
      <c r="K24" s="49">
        <f>SUM(K25:K27)</f>
        <v>841571.35</v>
      </c>
      <c r="L24" s="47">
        <f t="shared" si="1"/>
        <v>1172499.8</v>
      </c>
    </row>
    <row r="25" spans="1:12" ht="12.75">
      <c r="A25" s="246" t="s">
        <v>246</v>
      </c>
      <c r="B25" s="247"/>
      <c r="C25" s="247"/>
      <c r="D25" s="247"/>
      <c r="E25" s="248"/>
      <c r="F25" s="10">
        <v>142</v>
      </c>
      <c r="G25" s="5">
        <v>435742.97</v>
      </c>
      <c r="H25" s="6">
        <v>498487.66</v>
      </c>
      <c r="I25" s="47">
        <f t="shared" si="0"/>
        <v>934230.6299999999</v>
      </c>
      <c r="J25" s="5">
        <v>277217.06</v>
      </c>
      <c r="K25" s="6">
        <v>239220.24</v>
      </c>
      <c r="L25" s="47">
        <f t="shared" si="1"/>
        <v>516437.3</v>
      </c>
    </row>
    <row r="26" spans="1:12" ht="12.75">
      <c r="A26" s="246" t="s">
        <v>247</v>
      </c>
      <c r="B26" s="247"/>
      <c r="C26" s="247"/>
      <c r="D26" s="247"/>
      <c r="E26" s="248"/>
      <c r="F26" s="10">
        <v>143</v>
      </c>
      <c r="G26" s="5"/>
      <c r="H26" s="6">
        <v>26782.67</v>
      </c>
      <c r="I26" s="47">
        <f t="shared" si="0"/>
        <v>26782.67</v>
      </c>
      <c r="J26" s="5">
        <v>53711.39</v>
      </c>
      <c r="K26" s="6">
        <v>602351.11</v>
      </c>
      <c r="L26" s="47">
        <f t="shared" si="1"/>
        <v>656062.5</v>
      </c>
    </row>
    <row r="27" spans="1:12" ht="12.75">
      <c r="A27" s="246" t="s">
        <v>7</v>
      </c>
      <c r="B27" s="247"/>
      <c r="C27" s="247"/>
      <c r="D27" s="247"/>
      <c r="E27" s="248"/>
      <c r="F27" s="10">
        <v>144</v>
      </c>
      <c r="G27" s="5"/>
      <c r="H27" s="6"/>
      <c r="I27" s="47">
        <f t="shared" si="0"/>
        <v>0</v>
      </c>
      <c r="J27" s="5"/>
      <c r="K27" s="6"/>
      <c r="L27" s="47">
        <f t="shared" si="1"/>
        <v>0</v>
      </c>
    </row>
    <row r="28" spans="1:12" ht="12.75">
      <c r="A28" s="246" t="s">
        <v>8</v>
      </c>
      <c r="B28" s="247"/>
      <c r="C28" s="247"/>
      <c r="D28" s="247"/>
      <c r="E28" s="248"/>
      <c r="F28" s="10">
        <v>145</v>
      </c>
      <c r="G28" s="5"/>
      <c r="H28" s="6"/>
      <c r="I28" s="47">
        <f t="shared" si="0"/>
        <v>0</v>
      </c>
      <c r="J28" s="5"/>
      <c r="K28" s="6"/>
      <c r="L28" s="47">
        <f t="shared" si="1"/>
        <v>0</v>
      </c>
    </row>
    <row r="29" spans="1:12" ht="12.75">
      <c r="A29" s="246" t="s">
        <v>9</v>
      </c>
      <c r="B29" s="247"/>
      <c r="C29" s="247"/>
      <c r="D29" s="247"/>
      <c r="E29" s="248"/>
      <c r="F29" s="10">
        <v>146</v>
      </c>
      <c r="G29" s="5">
        <v>1964.14</v>
      </c>
      <c r="H29" s="6">
        <v>17317021.41</v>
      </c>
      <c r="I29" s="47">
        <f t="shared" si="0"/>
        <v>17318985.55</v>
      </c>
      <c r="J29" s="5">
        <v>1878.99</v>
      </c>
      <c r="K29" s="6">
        <v>1299751.04</v>
      </c>
      <c r="L29" s="47">
        <f t="shared" si="1"/>
        <v>1301630.03</v>
      </c>
    </row>
    <row r="30" spans="1:12" ht="12.75">
      <c r="A30" s="249" t="s">
        <v>10</v>
      </c>
      <c r="B30" s="247"/>
      <c r="C30" s="247"/>
      <c r="D30" s="247"/>
      <c r="E30" s="248"/>
      <c r="F30" s="10">
        <v>147</v>
      </c>
      <c r="G30" s="5">
        <v>30728.73</v>
      </c>
      <c r="H30" s="6">
        <v>8493235.99</v>
      </c>
      <c r="I30" s="47">
        <f t="shared" si="0"/>
        <v>8523964.72</v>
      </c>
      <c r="J30" s="5">
        <v>7736.81</v>
      </c>
      <c r="K30" s="6">
        <v>9481122.72</v>
      </c>
      <c r="L30" s="47">
        <f t="shared" si="1"/>
        <v>9488859.530000001</v>
      </c>
    </row>
    <row r="31" spans="1:12" ht="21.75" customHeight="1">
      <c r="A31" s="249" t="s">
        <v>11</v>
      </c>
      <c r="B31" s="247"/>
      <c r="C31" s="247"/>
      <c r="D31" s="247"/>
      <c r="E31" s="248"/>
      <c r="F31" s="10">
        <v>148</v>
      </c>
      <c r="G31" s="5">
        <v>70417.2</v>
      </c>
      <c r="H31" s="6">
        <v>2391770.13</v>
      </c>
      <c r="I31" s="47">
        <f t="shared" si="0"/>
        <v>2462187.33</v>
      </c>
      <c r="J31" s="5">
        <v>38616.69</v>
      </c>
      <c r="K31" s="6">
        <v>5163451.38</v>
      </c>
      <c r="L31" s="47">
        <f t="shared" si="1"/>
        <v>5202068.07</v>
      </c>
    </row>
    <row r="32" spans="1:12" ht="12.75">
      <c r="A32" s="249" t="s">
        <v>12</v>
      </c>
      <c r="B32" s="247"/>
      <c r="C32" s="247"/>
      <c r="D32" s="247"/>
      <c r="E32" s="248"/>
      <c r="F32" s="10">
        <v>149</v>
      </c>
      <c r="G32" s="5">
        <v>37354.93</v>
      </c>
      <c r="H32" s="6">
        <v>5951118.57</v>
      </c>
      <c r="I32" s="47">
        <f t="shared" si="0"/>
        <v>5988473.5</v>
      </c>
      <c r="J32" s="5">
        <v>143750.39</v>
      </c>
      <c r="K32" s="6">
        <v>17480967.61</v>
      </c>
      <c r="L32" s="47">
        <f t="shared" si="1"/>
        <v>17624718</v>
      </c>
    </row>
    <row r="33" spans="1:12" ht="12.75">
      <c r="A33" s="249" t="s">
        <v>102</v>
      </c>
      <c r="B33" s="247"/>
      <c r="C33" s="247"/>
      <c r="D33" s="247"/>
      <c r="E33" s="248"/>
      <c r="F33" s="10">
        <v>150</v>
      </c>
      <c r="G33" s="48">
        <f>G34+G38</f>
        <v>-78336198.44</v>
      </c>
      <c r="H33" s="49">
        <f>H34+H38</f>
        <v>-289540604.44000006</v>
      </c>
      <c r="I33" s="47">
        <f t="shared" si="0"/>
        <v>-367876802.88000005</v>
      </c>
      <c r="J33" s="48">
        <f>J34+J38</f>
        <v>-68382145.24</v>
      </c>
      <c r="K33" s="49">
        <f>K34+K38</f>
        <v>-296123593.34999996</v>
      </c>
      <c r="L33" s="47">
        <f t="shared" si="1"/>
        <v>-364505738.59</v>
      </c>
    </row>
    <row r="34" spans="1:12" ht="12.75">
      <c r="A34" s="246" t="s">
        <v>103</v>
      </c>
      <c r="B34" s="247"/>
      <c r="C34" s="247"/>
      <c r="D34" s="247"/>
      <c r="E34" s="248"/>
      <c r="F34" s="10">
        <v>151</v>
      </c>
      <c r="G34" s="48">
        <f>SUM(G35:G37)</f>
        <v>-80650430.2</v>
      </c>
      <c r="H34" s="49">
        <f>SUM(H35:H37)</f>
        <v>-274379117.34000003</v>
      </c>
      <c r="I34" s="47">
        <f t="shared" si="0"/>
        <v>-355029547.54</v>
      </c>
      <c r="J34" s="48">
        <f>SUM(J35:J37)</f>
        <v>-74443533.19</v>
      </c>
      <c r="K34" s="49">
        <f>SUM(K35:K37)</f>
        <v>-261265333.04999998</v>
      </c>
      <c r="L34" s="47">
        <f t="shared" si="1"/>
        <v>-335708866.24</v>
      </c>
    </row>
    <row r="35" spans="1:12" ht="12.75">
      <c r="A35" s="246" t="s">
        <v>13</v>
      </c>
      <c r="B35" s="247"/>
      <c r="C35" s="247"/>
      <c r="D35" s="247"/>
      <c r="E35" s="248"/>
      <c r="F35" s="10">
        <v>152</v>
      </c>
      <c r="G35" s="5">
        <v>-80650430.2</v>
      </c>
      <c r="H35" s="6">
        <v>-309530160.24</v>
      </c>
      <c r="I35" s="47">
        <f t="shared" si="0"/>
        <v>-390180590.44</v>
      </c>
      <c r="J35" s="5">
        <v>-74443533.19</v>
      </c>
      <c r="K35" s="6">
        <v>-301624411.28</v>
      </c>
      <c r="L35" s="47">
        <f t="shared" si="1"/>
        <v>-376067944.46999997</v>
      </c>
    </row>
    <row r="36" spans="1:12" ht="12.75">
      <c r="A36" s="246" t="s">
        <v>14</v>
      </c>
      <c r="B36" s="247"/>
      <c r="C36" s="247"/>
      <c r="D36" s="247"/>
      <c r="E36" s="248"/>
      <c r="F36" s="10">
        <v>153</v>
      </c>
      <c r="G36" s="5"/>
      <c r="H36" s="6">
        <v>-17418.54</v>
      </c>
      <c r="I36" s="47">
        <f t="shared" si="0"/>
        <v>-17418.54</v>
      </c>
      <c r="J36" s="5"/>
      <c r="K36" s="6"/>
      <c r="L36" s="47">
        <f t="shared" si="1"/>
        <v>0</v>
      </c>
    </row>
    <row r="37" spans="1:12" ht="12.75">
      <c r="A37" s="246" t="s">
        <v>15</v>
      </c>
      <c r="B37" s="247"/>
      <c r="C37" s="247"/>
      <c r="D37" s="247"/>
      <c r="E37" s="248"/>
      <c r="F37" s="10">
        <v>154</v>
      </c>
      <c r="G37" s="5"/>
      <c r="H37" s="6">
        <v>35168461.44</v>
      </c>
      <c r="I37" s="47">
        <f t="shared" si="0"/>
        <v>35168461.44</v>
      </c>
      <c r="J37" s="5"/>
      <c r="K37" s="6">
        <v>40359078.23</v>
      </c>
      <c r="L37" s="47">
        <f t="shared" si="1"/>
        <v>40359078.23</v>
      </c>
    </row>
    <row r="38" spans="1:12" ht="12.75">
      <c r="A38" s="246" t="s">
        <v>104</v>
      </c>
      <c r="B38" s="247"/>
      <c r="C38" s="247"/>
      <c r="D38" s="247"/>
      <c r="E38" s="248"/>
      <c r="F38" s="10">
        <v>155</v>
      </c>
      <c r="G38" s="48">
        <f>SUM(G39:G41)</f>
        <v>2314231.76</v>
      </c>
      <c r="H38" s="49">
        <f>SUM(H39:H41)</f>
        <v>-15161487.1</v>
      </c>
      <c r="I38" s="47">
        <f t="shared" si="0"/>
        <v>-12847255.34</v>
      </c>
      <c r="J38" s="48">
        <f>SUM(J39:J41)</f>
        <v>6061387.95</v>
      </c>
      <c r="K38" s="49">
        <f>SUM(K39:K41)</f>
        <v>-34858260.3</v>
      </c>
      <c r="L38" s="47">
        <f t="shared" si="1"/>
        <v>-28796872.349999998</v>
      </c>
    </row>
    <row r="39" spans="1:12" ht="12.75">
      <c r="A39" s="246" t="s">
        <v>16</v>
      </c>
      <c r="B39" s="247"/>
      <c r="C39" s="247"/>
      <c r="D39" s="247"/>
      <c r="E39" s="248"/>
      <c r="F39" s="10">
        <v>156</v>
      </c>
      <c r="G39" s="5">
        <v>2314231.76</v>
      </c>
      <c r="H39" s="6">
        <v>-29498583.5</v>
      </c>
      <c r="I39" s="47">
        <f t="shared" si="0"/>
        <v>-27184351.740000002</v>
      </c>
      <c r="J39" s="5">
        <v>6061387.95</v>
      </c>
      <c r="K39" s="6">
        <v>-60261842.41</v>
      </c>
      <c r="L39" s="47">
        <f t="shared" si="1"/>
        <v>-54200454.45999999</v>
      </c>
    </row>
    <row r="40" spans="1:12" ht="12.75">
      <c r="A40" s="246" t="s">
        <v>17</v>
      </c>
      <c r="B40" s="247"/>
      <c r="C40" s="247"/>
      <c r="D40" s="247"/>
      <c r="E40" s="248"/>
      <c r="F40" s="10">
        <v>157</v>
      </c>
      <c r="G40" s="5"/>
      <c r="H40" s="6"/>
      <c r="I40" s="47">
        <f t="shared" si="0"/>
        <v>0</v>
      </c>
      <c r="J40" s="5"/>
      <c r="K40" s="6"/>
      <c r="L40" s="47">
        <f t="shared" si="1"/>
        <v>0</v>
      </c>
    </row>
    <row r="41" spans="1:12" ht="12.75">
      <c r="A41" s="246" t="s">
        <v>18</v>
      </c>
      <c r="B41" s="247"/>
      <c r="C41" s="247"/>
      <c r="D41" s="247"/>
      <c r="E41" s="248"/>
      <c r="F41" s="10">
        <v>158</v>
      </c>
      <c r="G41" s="5"/>
      <c r="H41" s="6">
        <v>14337096.4</v>
      </c>
      <c r="I41" s="47">
        <f t="shared" si="0"/>
        <v>14337096.4</v>
      </c>
      <c r="J41" s="5"/>
      <c r="K41" s="6">
        <v>25403582.11</v>
      </c>
      <c r="L41" s="47">
        <f t="shared" si="1"/>
        <v>25403582.11</v>
      </c>
    </row>
    <row r="42" spans="1:12" ht="22.5" customHeight="1">
      <c r="A42" s="249" t="s">
        <v>105</v>
      </c>
      <c r="B42" s="247"/>
      <c r="C42" s="247"/>
      <c r="D42" s="247"/>
      <c r="E42" s="248"/>
      <c r="F42" s="10">
        <v>159</v>
      </c>
      <c r="G42" s="48">
        <f>G43+G46</f>
        <v>-1482804.1</v>
      </c>
      <c r="H42" s="49">
        <f>H43+H46</f>
        <v>0</v>
      </c>
      <c r="I42" s="47">
        <f t="shared" si="0"/>
        <v>-1482804.1</v>
      </c>
      <c r="J42" s="48">
        <f>J43+J46</f>
        <v>-169509.43</v>
      </c>
      <c r="K42" s="49">
        <f>K43+K46</f>
        <v>0</v>
      </c>
      <c r="L42" s="47">
        <f t="shared" si="1"/>
        <v>-169509.43</v>
      </c>
    </row>
    <row r="43" spans="1:12" ht="21" customHeight="1">
      <c r="A43" s="246" t="s">
        <v>106</v>
      </c>
      <c r="B43" s="247"/>
      <c r="C43" s="247"/>
      <c r="D43" s="247"/>
      <c r="E43" s="248"/>
      <c r="F43" s="10">
        <v>160</v>
      </c>
      <c r="G43" s="48">
        <f>SUM(G44:G45)</f>
        <v>-1482804.1</v>
      </c>
      <c r="H43" s="49">
        <f>SUM(H44:H45)</f>
        <v>0</v>
      </c>
      <c r="I43" s="47">
        <f t="shared" si="0"/>
        <v>-1482804.1</v>
      </c>
      <c r="J43" s="48">
        <f>SUM(J44:J45)</f>
        <v>-169509.43</v>
      </c>
      <c r="K43" s="49">
        <f>SUM(K44:K45)</f>
        <v>0</v>
      </c>
      <c r="L43" s="47">
        <f t="shared" si="1"/>
        <v>-169509.43</v>
      </c>
    </row>
    <row r="44" spans="1:12" ht="12.75">
      <c r="A44" s="246" t="s">
        <v>19</v>
      </c>
      <c r="B44" s="247"/>
      <c r="C44" s="247"/>
      <c r="D44" s="247"/>
      <c r="E44" s="248"/>
      <c r="F44" s="10">
        <v>161</v>
      </c>
      <c r="G44" s="5">
        <v>-1557947.84</v>
      </c>
      <c r="H44" s="6"/>
      <c r="I44" s="47">
        <f t="shared" si="0"/>
        <v>-1557947.84</v>
      </c>
      <c r="J44" s="5">
        <v>-160251.83</v>
      </c>
      <c r="K44" s="6"/>
      <c r="L44" s="47">
        <f t="shared" si="1"/>
        <v>-160251.83</v>
      </c>
    </row>
    <row r="45" spans="1:12" ht="12.75">
      <c r="A45" s="246" t="s">
        <v>20</v>
      </c>
      <c r="B45" s="247"/>
      <c r="C45" s="247"/>
      <c r="D45" s="247"/>
      <c r="E45" s="248"/>
      <c r="F45" s="10">
        <v>162</v>
      </c>
      <c r="G45" s="5">
        <v>75143.74</v>
      </c>
      <c r="H45" s="6"/>
      <c r="I45" s="47">
        <f t="shared" si="0"/>
        <v>75143.74</v>
      </c>
      <c r="J45" s="5">
        <v>-9257.6</v>
      </c>
      <c r="K45" s="6"/>
      <c r="L45" s="47">
        <f t="shared" si="1"/>
        <v>-9257.6</v>
      </c>
    </row>
    <row r="46" spans="1:12" ht="21.75" customHeight="1">
      <c r="A46" s="246" t="s">
        <v>107</v>
      </c>
      <c r="B46" s="247"/>
      <c r="C46" s="247"/>
      <c r="D46" s="247"/>
      <c r="E46" s="248"/>
      <c r="F46" s="10">
        <v>163</v>
      </c>
      <c r="G46" s="48">
        <f>SUM(G47:G49)</f>
        <v>0</v>
      </c>
      <c r="H46" s="49">
        <f>SUM(H47:H49)</f>
        <v>0</v>
      </c>
      <c r="I46" s="47">
        <f t="shared" si="0"/>
        <v>0</v>
      </c>
      <c r="J46" s="48">
        <f>SUM(J47:J49)</f>
        <v>0</v>
      </c>
      <c r="K46" s="49">
        <f>SUM(K47:K49)</f>
        <v>0</v>
      </c>
      <c r="L46" s="47">
        <f t="shared" si="1"/>
        <v>0</v>
      </c>
    </row>
    <row r="47" spans="1:12" ht="12.75">
      <c r="A47" s="246" t="s">
        <v>21</v>
      </c>
      <c r="B47" s="247"/>
      <c r="C47" s="247"/>
      <c r="D47" s="247"/>
      <c r="E47" s="248"/>
      <c r="F47" s="10">
        <v>164</v>
      </c>
      <c r="G47" s="5"/>
      <c r="H47" s="6"/>
      <c r="I47" s="47">
        <f t="shared" si="0"/>
        <v>0</v>
      </c>
      <c r="J47" s="5"/>
      <c r="K47" s="6"/>
      <c r="L47" s="47">
        <f t="shared" si="1"/>
        <v>0</v>
      </c>
    </row>
    <row r="48" spans="1:12" ht="12.75">
      <c r="A48" s="246" t="s">
        <v>22</v>
      </c>
      <c r="B48" s="247"/>
      <c r="C48" s="247"/>
      <c r="D48" s="247"/>
      <c r="E48" s="248"/>
      <c r="F48" s="10">
        <v>165</v>
      </c>
      <c r="G48" s="5"/>
      <c r="H48" s="6"/>
      <c r="I48" s="47">
        <f t="shared" si="0"/>
        <v>0</v>
      </c>
      <c r="J48" s="5"/>
      <c r="K48" s="6"/>
      <c r="L48" s="47">
        <f t="shared" si="1"/>
        <v>0</v>
      </c>
    </row>
    <row r="49" spans="1:12" ht="12.75">
      <c r="A49" s="246" t="s">
        <v>23</v>
      </c>
      <c r="B49" s="247"/>
      <c r="C49" s="247"/>
      <c r="D49" s="247"/>
      <c r="E49" s="248"/>
      <c r="F49" s="10">
        <v>166</v>
      </c>
      <c r="G49" s="5"/>
      <c r="H49" s="6"/>
      <c r="I49" s="47">
        <f t="shared" si="0"/>
        <v>0</v>
      </c>
      <c r="J49" s="5"/>
      <c r="K49" s="6"/>
      <c r="L49" s="47">
        <f t="shared" si="1"/>
        <v>0</v>
      </c>
    </row>
    <row r="50" spans="1:12" ht="21" customHeight="1">
      <c r="A50" s="249" t="s">
        <v>209</v>
      </c>
      <c r="B50" s="247"/>
      <c r="C50" s="247"/>
      <c r="D50" s="247"/>
      <c r="E50" s="248"/>
      <c r="F50" s="10">
        <v>167</v>
      </c>
      <c r="G50" s="48">
        <f>SUM(G51:G53)</f>
        <v>1466209.39</v>
      </c>
      <c r="H50" s="49">
        <f>SUM(H51:H53)</f>
        <v>0</v>
      </c>
      <c r="I50" s="47">
        <f t="shared" si="0"/>
        <v>1466209.39</v>
      </c>
      <c r="J50" s="48">
        <f>SUM(J51:J53)</f>
        <v>1342657.74</v>
      </c>
      <c r="K50" s="49">
        <f>SUM(K51:K53)</f>
        <v>0</v>
      </c>
      <c r="L50" s="47">
        <f t="shared" si="1"/>
        <v>1342657.74</v>
      </c>
    </row>
    <row r="51" spans="1:12" ht="12.75">
      <c r="A51" s="246" t="s">
        <v>24</v>
      </c>
      <c r="B51" s="247"/>
      <c r="C51" s="247"/>
      <c r="D51" s="247"/>
      <c r="E51" s="248"/>
      <c r="F51" s="10">
        <v>168</v>
      </c>
      <c r="G51" s="5">
        <v>1466209.39</v>
      </c>
      <c r="H51" s="6"/>
      <c r="I51" s="47">
        <f t="shared" si="0"/>
        <v>1466209.39</v>
      </c>
      <c r="J51" s="5">
        <v>1342657.74</v>
      </c>
      <c r="K51" s="6"/>
      <c r="L51" s="47">
        <f t="shared" si="1"/>
        <v>1342657.74</v>
      </c>
    </row>
    <row r="52" spans="1:12" ht="12.75">
      <c r="A52" s="246" t="s">
        <v>25</v>
      </c>
      <c r="B52" s="247"/>
      <c r="C52" s="247"/>
      <c r="D52" s="247"/>
      <c r="E52" s="248"/>
      <c r="F52" s="10">
        <v>169</v>
      </c>
      <c r="G52" s="5"/>
      <c r="H52" s="6"/>
      <c r="I52" s="47">
        <f t="shared" si="0"/>
        <v>0</v>
      </c>
      <c r="J52" s="5"/>
      <c r="K52" s="6"/>
      <c r="L52" s="47">
        <f t="shared" si="1"/>
        <v>0</v>
      </c>
    </row>
    <row r="53" spans="1:12" ht="12.75">
      <c r="A53" s="246" t="s">
        <v>26</v>
      </c>
      <c r="B53" s="247"/>
      <c r="C53" s="247"/>
      <c r="D53" s="247"/>
      <c r="E53" s="248"/>
      <c r="F53" s="10">
        <v>170</v>
      </c>
      <c r="G53" s="5"/>
      <c r="H53" s="6"/>
      <c r="I53" s="47">
        <f t="shared" si="0"/>
        <v>0</v>
      </c>
      <c r="J53" s="5"/>
      <c r="K53" s="6"/>
      <c r="L53" s="47">
        <f t="shared" si="1"/>
        <v>0</v>
      </c>
    </row>
    <row r="54" spans="1:12" ht="21" customHeight="1">
      <c r="A54" s="249" t="s">
        <v>108</v>
      </c>
      <c r="B54" s="247"/>
      <c r="C54" s="247"/>
      <c r="D54" s="247"/>
      <c r="E54" s="248"/>
      <c r="F54" s="10">
        <v>171</v>
      </c>
      <c r="G54" s="48">
        <f>SUM(G55:G56)</f>
        <v>0</v>
      </c>
      <c r="H54" s="49">
        <f>SUM(H55:H56)</f>
        <v>0</v>
      </c>
      <c r="I54" s="47">
        <f t="shared" si="0"/>
        <v>0</v>
      </c>
      <c r="J54" s="48">
        <f>SUM(J55:J56)</f>
        <v>0</v>
      </c>
      <c r="K54" s="49">
        <f>SUM(K55:K56)</f>
        <v>0</v>
      </c>
      <c r="L54" s="47">
        <f t="shared" si="1"/>
        <v>0</v>
      </c>
    </row>
    <row r="55" spans="1:12" ht="12.75">
      <c r="A55" s="246" t="s">
        <v>27</v>
      </c>
      <c r="B55" s="247"/>
      <c r="C55" s="247"/>
      <c r="D55" s="247"/>
      <c r="E55" s="248"/>
      <c r="F55" s="10">
        <v>172</v>
      </c>
      <c r="G55" s="5"/>
      <c r="H55" s="6"/>
      <c r="I55" s="47">
        <f t="shared" si="0"/>
        <v>0</v>
      </c>
      <c r="J55" s="5"/>
      <c r="K55" s="6"/>
      <c r="L55" s="47">
        <f t="shared" si="1"/>
        <v>0</v>
      </c>
    </row>
    <row r="56" spans="1:12" ht="12.75">
      <c r="A56" s="246" t="s">
        <v>28</v>
      </c>
      <c r="B56" s="247"/>
      <c r="C56" s="247"/>
      <c r="D56" s="247"/>
      <c r="E56" s="248"/>
      <c r="F56" s="10">
        <v>173</v>
      </c>
      <c r="G56" s="5"/>
      <c r="H56" s="6"/>
      <c r="I56" s="47">
        <f t="shared" si="0"/>
        <v>0</v>
      </c>
      <c r="J56" s="5"/>
      <c r="K56" s="6"/>
      <c r="L56" s="47">
        <f t="shared" si="1"/>
        <v>0</v>
      </c>
    </row>
    <row r="57" spans="1:12" ht="21" customHeight="1">
      <c r="A57" s="249" t="s">
        <v>109</v>
      </c>
      <c r="B57" s="247"/>
      <c r="C57" s="247"/>
      <c r="D57" s="247"/>
      <c r="E57" s="248"/>
      <c r="F57" s="10">
        <v>174</v>
      </c>
      <c r="G57" s="48">
        <f>G58+G62</f>
        <v>-26301228.680000003</v>
      </c>
      <c r="H57" s="49">
        <f>H58+H62</f>
        <v>-188184077.60999998</v>
      </c>
      <c r="I57" s="47">
        <f t="shared" si="0"/>
        <v>-214485306.29</v>
      </c>
      <c r="J57" s="48">
        <f>J58+J62</f>
        <v>-32783081.21</v>
      </c>
      <c r="K57" s="49">
        <f>K58+K62</f>
        <v>-177280232.98</v>
      </c>
      <c r="L57" s="47">
        <f t="shared" si="1"/>
        <v>-210063314.19</v>
      </c>
    </row>
    <row r="58" spans="1:12" ht="12.75">
      <c r="A58" s="246" t="s">
        <v>110</v>
      </c>
      <c r="B58" s="247"/>
      <c r="C58" s="247"/>
      <c r="D58" s="247"/>
      <c r="E58" s="248"/>
      <c r="F58" s="10">
        <v>175</v>
      </c>
      <c r="G58" s="48">
        <f>SUM(G59:G61)</f>
        <v>-6132114.52</v>
      </c>
      <c r="H58" s="49">
        <f>SUM(H59:H61)</f>
        <v>-46328724.28</v>
      </c>
      <c r="I58" s="47">
        <f t="shared" si="0"/>
        <v>-52460838.8</v>
      </c>
      <c r="J58" s="48">
        <f>SUM(J59:J61)</f>
        <v>-5308313.19</v>
      </c>
      <c r="K58" s="49">
        <f>SUM(K59:K61)</f>
        <v>-47879100.65</v>
      </c>
      <c r="L58" s="47">
        <f t="shared" si="1"/>
        <v>-53187413.839999996</v>
      </c>
    </row>
    <row r="59" spans="1:12" ht="12.75">
      <c r="A59" s="246" t="s">
        <v>29</v>
      </c>
      <c r="B59" s="247"/>
      <c r="C59" s="247"/>
      <c r="D59" s="247"/>
      <c r="E59" s="248"/>
      <c r="F59" s="10">
        <v>176</v>
      </c>
      <c r="G59" s="5">
        <v>-4559576.84</v>
      </c>
      <c r="H59" s="6">
        <v>-31360694.9</v>
      </c>
      <c r="I59" s="47">
        <f t="shared" si="0"/>
        <v>-35920271.739999995</v>
      </c>
      <c r="J59" s="5">
        <v>-3827335.49</v>
      </c>
      <c r="K59" s="6">
        <v>-35328785.86</v>
      </c>
      <c r="L59" s="47">
        <f t="shared" si="1"/>
        <v>-39156121.35</v>
      </c>
    </row>
    <row r="60" spans="1:12" ht="12.75">
      <c r="A60" s="246" t="s">
        <v>30</v>
      </c>
      <c r="B60" s="247"/>
      <c r="C60" s="247"/>
      <c r="D60" s="247"/>
      <c r="E60" s="248"/>
      <c r="F60" s="10">
        <v>177</v>
      </c>
      <c r="G60" s="5">
        <v>-1572537.68</v>
      </c>
      <c r="H60" s="6">
        <v>-14968029.38</v>
      </c>
      <c r="I60" s="47">
        <f t="shared" si="0"/>
        <v>-16540567.06</v>
      </c>
      <c r="J60" s="5">
        <v>-1480977.7</v>
      </c>
      <c r="K60" s="6">
        <v>-12550314.79</v>
      </c>
      <c r="L60" s="47">
        <f t="shared" si="1"/>
        <v>-14031292.489999998</v>
      </c>
    </row>
    <row r="61" spans="1:12" ht="12.75">
      <c r="A61" s="246" t="s">
        <v>31</v>
      </c>
      <c r="B61" s="247"/>
      <c r="C61" s="247"/>
      <c r="D61" s="247"/>
      <c r="E61" s="248"/>
      <c r="F61" s="10">
        <v>178</v>
      </c>
      <c r="G61" s="5"/>
      <c r="H61" s="6"/>
      <c r="I61" s="47">
        <f t="shared" si="0"/>
        <v>0</v>
      </c>
      <c r="J61" s="5"/>
      <c r="K61" s="6"/>
      <c r="L61" s="47">
        <f t="shared" si="1"/>
        <v>0</v>
      </c>
    </row>
    <row r="62" spans="1:12" ht="24" customHeight="1">
      <c r="A62" s="246" t="s">
        <v>111</v>
      </c>
      <c r="B62" s="247"/>
      <c r="C62" s="247"/>
      <c r="D62" s="247"/>
      <c r="E62" s="248"/>
      <c r="F62" s="10">
        <v>179</v>
      </c>
      <c r="G62" s="48">
        <f>SUM(G63:G65)</f>
        <v>-20169114.160000004</v>
      </c>
      <c r="H62" s="49">
        <f>SUM(H63:H65)</f>
        <v>-141855353.32999998</v>
      </c>
      <c r="I62" s="47">
        <f t="shared" si="0"/>
        <v>-162024467.48999998</v>
      </c>
      <c r="J62" s="48">
        <f>SUM(J63:J65)</f>
        <v>-27474768.02</v>
      </c>
      <c r="K62" s="49">
        <f>SUM(K63:K65)</f>
        <v>-129401132.32999998</v>
      </c>
      <c r="L62" s="47">
        <f t="shared" si="1"/>
        <v>-156875900.35</v>
      </c>
    </row>
    <row r="63" spans="1:12" ht="12.75">
      <c r="A63" s="246" t="s">
        <v>32</v>
      </c>
      <c r="B63" s="247"/>
      <c r="C63" s="247"/>
      <c r="D63" s="247"/>
      <c r="E63" s="248"/>
      <c r="F63" s="10">
        <v>180</v>
      </c>
      <c r="G63" s="5">
        <v>-410334.05</v>
      </c>
      <c r="H63" s="6">
        <v>-11391063</v>
      </c>
      <c r="I63" s="47">
        <f t="shared" si="0"/>
        <v>-11801397.05</v>
      </c>
      <c r="J63" s="5">
        <v>-488265.34</v>
      </c>
      <c r="K63" s="6">
        <v>-11950006.3</v>
      </c>
      <c r="L63" s="47">
        <f t="shared" si="1"/>
        <v>-12438271.64</v>
      </c>
    </row>
    <row r="64" spans="1:12" ht="12.75">
      <c r="A64" s="246" t="s">
        <v>47</v>
      </c>
      <c r="B64" s="247"/>
      <c r="C64" s="247"/>
      <c r="D64" s="247"/>
      <c r="E64" s="248"/>
      <c r="F64" s="10">
        <v>181</v>
      </c>
      <c r="G64" s="5">
        <v>-10144739.4</v>
      </c>
      <c r="H64" s="6">
        <v>-79912072.72</v>
      </c>
      <c r="I64" s="47">
        <f t="shared" si="0"/>
        <v>-90056812.12</v>
      </c>
      <c r="J64" s="5">
        <v>-10344881.85</v>
      </c>
      <c r="K64" s="6">
        <v>-79022845.05</v>
      </c>
      <c r="L64" s="47">
        <f t="shared" si="1"/>
        <v>-89367726.89999999</v>
      </c>
    </row>
    <row r="65" spans="1:12" ht="12.75">
      <c r="A65" s="246" t="s">
        <v>48</v>
      </c>
      <c r="B65" s="247"/>
      <c r="C65" s="247"/>
      <c r="D65" s="247"/>
      <c r="E65" s="248"/>
      <c r="F65" s="10">
        <v>182</v>
      </c>
      <c r="G65" s="5">
        <v>-9614040.71</v>
      </c>
      <c r="H65" s="6">
        <v>-50552217.61</v>
      </c>
      <c r="I65" s="47">
        <f t="shared" si="0"/>
        <v>-60166258.32</v>
      </c>
      <c r="J65" s="5">
        <v>-16641620.83</v>
      </c>
      <c r="K65" s="6">
        <v>-38428280.98</v>
      </c>
      <c r="L65" s="47">
        <f t="shared" si="1"/>
        <v>-55069901.809999995</v>
      </c>
    </row>
    <row r="66" spans="1:12" ht="12.75">
      <c r="A66" s="249" t="s">
        <v>112</v>
      </c>
      <c r="B66" s="247"/>
      <c r="C66" s="247"/>
      <c r="D66" s="247"/>
      <c r="E66" s="248"/>
      <c r="F66" s="10">
        <v>183</v>
      </c>
      <c r="G66" s="48">
        <f>SUM(G67:G73)</f>
        <v>-580937.24</v>
      </c>
      <c r="H66" s="49">
        <f>SUM(H67:H73)</f>
        <v>-12912714.18</v>
      </c>
      <c r="I66" s="47">
        <f t="shared" si="0"/>
        <v>-13493651.42</v>
      </c>
      <c r="J66" s="48">
        <f>SUM(J67:J73)</f>
        <v>-3814833.0500000003</v>
      </c>
      <c r="K66" s="49">
        <f>SUM(K67:K73)</f>
        <v>-17803111.06</v>
      </c>
      <c r="L66" s="47">
        <f t="shared" si="1"/>
        <v>-21617944.11</v>
      </c>
    </row>
    <row r="67" spans="1:12" ht="21" customHeight="1">
      <c r="A67" s="246" t="s">
        <v>220</v>
      </c>
      <c r="B67" s="247"/>
      <c r="C67" s="247"/>
      <c r="D67" s="247"/>
      <c r="E67" s="248"/>
      <c r="F67" s="10">
        <v>184</v>
      </c>
      <c r="G67" s="5"/>
      <c r="H67" s="6"/>
      <c r="I67" s="47">
        <f t="shared" si="0"/>
        <v>0</v>
      </c>
      <c r="J67" s="5"/>
      <c r="K67" s="6"/>
      <c r="L67" s="47">
        <f t="shared" si="1"/>
        <v>0</v>
      </c>
    </row>
    <row r="68" spans="1:12" ht="12.75">
      <c r="A68" s="246" t="s">
        <v>49</v>
      </c>
      <c r="B68" s="247"/>
      <c r="C68" s="247"/>
      <c r="D68" s="247"/>
      <c r="E68" s="248"/>
      <c r="F68" s="10">
        <v>185</v>
      </c>
      <c r="G68" s="5"/>
      <c r="H68" s="6"/>
      <c r="I68" s="47">
        <f t="shared" si="0"/>
        <v>0</v>
      </c>
      <c r="J68" s="5"/>
      <c r="K68" s="6"/>
      <c r="L68" s="47">
        <f t="shared" si="1"/>
        <v>0</v>
      </c>
    </row>
    <row r="69" spans="1:12" ht="12.75">
      <c r="A69" s="246" t="s">
        <v>205</v>
      </c>
      <c r="B69" s="247"/>
      <c r="C69" s="247"/>
      <c r="D69" s="247"/>
      <c r="E69" s="248"/>
      <c r="F69" s="10">
        <v>186</v>
      </c>
      <c r="G69" s="5"/>
      <c r="H69" s="6"/>
      <c r="I69" s="47">
        <f t="shared" si="0"/>
        <v>0</v>
      </c>
      <c r="J69" s="5"/>
      <c r="K69" s="6">
        <v>-124730.81</v>
      </c>
      <c r="L69" s="47">
        <f t="shared" si="1"/>
        <v>-124730.81</v>
      </c>
    </row>
    <row r="70" spans="1:12" ht="23.25" customHeight="1">
      <c r="A70" s="246" t="s">
        <v>253</v>
      </c>
      <c r="B70" s="247"/>
      <c r="C70" s="247"/>
      <c r="D70" s="247"/>
      <c r="E70" s="248"/>
      <c r="F70" s="10">
        <v>187</v>
      </c>
      <c r="G70" s="5"/>
      <c r="H70" s="6">
        <v>-1668830.24</v>
      </c>
      <c r="I70" s="47">
        <f t="shared" si="0"/>
        <v>-1668830.24</v>
      </c>
      <c r="J70" s="5">
        <v>-999.93</v>
      </c>
      <c r="K70" s="6">
        <v>-8499</v>
      </c>
      <c r="L70" s="47">
        <f t="shared" si="1"/>
        <v>-9498.93</v>
      </c>
    </row>
    <row r="71" spans="1:12" ht="19.5" customHeight="1">
      <c r="A71" s="246" t="s">
        <v>254</v>
      </c>
      <c r="B71" s="247"/>
      <c r="C71" s="247"/>
      <c r="D71" s="247"/>
      <c r="E71" s="248"/>
      <c r="F71" s="10">
        <v>188</v>
      </c>
      <c r="G71" s="5">
        <v>-123349.71</v>
      </c>
      <c r="H71" s="6">
        <v>-77929.98</v>
      </c>
      <c r="I71" s="47">
        <f t="shared" si="0"/>
        <v>-201279.69</v>
      </c>
      <c r="J71" s="5">
        <v>-264334.47</v>
      </c>
      <c r="K71" s="6">
        <v>-292597.09</v>
      </c>
      <c r="L71" s="47">
        <f t="shared" si="1"/>
        <v>-556931.56</v>
      </c>
    </row>
    <row r="72" spans="1:12" ht="12.75">
      <c r="A72" s="246" t="s">
        <v>256</v>
      </c>
      <c r="B72" s="247"/>
      <c r="C72" s="247"/>
      <c r="D72" s="247"/>
      <c r="E72" s="248"/>
      <c r="F72" s="10">
        <v>189</v>
      </c>
      <c r="G72" s="5">
        <v>-329494.3</v>
      </c>
      <c r="H72" s="6">
        <v>-1996864.86</v>
      </c>
      <c r="I72" s="47">
        <f aca="true" t="shared" si="2" ref="I72:I99">G72+H72</f>
        <v>-2326359.16</v>
      </c>
      <c r="J72" s="5">
        <v>-3320484.2</v>
      </c>
      <c r="K72" s="6">
        <v>-2600907.49</v>
      </c>
      <c r="L72" s="47">
        <f aca="true" t="shared" si="3" ref="L72:L99">J72+K72</f>
        <v>-5921391.69</v>
      </c>
    </row>
    <row r="73" spans="1:12" ht="12.75">
      <c r="A73" s="246" t="s">
        <v>255</v>
      </c>
      <c r="B73" s="247"/>
      <c r="C73" s="247"/>
      <c r="D73" s="247"/>
      <c r="E73" s="248"/>
      <c r="F73" s="10">
        <v>190</v>
      </c>
      <c r="G73" s="5">
        <v>-128093.23</v>
      </c>
      <c r="H73" s="6">
        <v>-9169089.1</v>
      </c>
      <c r="I73" s="47">
        <f t="shared" si="2"/>
        <v>-9297182.33</v>
      </c>
      <c r="J73" s="5">
        <v>-229014.45</v>
      </c>
      <c r="K73" s="6">
        <v>-14776376.67</v>
      </c>
      <c r="L73" s="47">
        <f t="shared" si="3"/>
        <v>-15005391.12</v>
      </c>
    </row>
    <row r="74" spans="1:12" ht="24.75" customHeight="1">
      <c r="A74" s="249" t="s">
        <v>113</v>
      </c>
      <c r="B74" s="247"/>
      <c r="C74" s="247"/>
      <c r="D74" s="247"/>
      <c r="E74" s="248"/>
      <c r="F74" s="10">
        <v>191</v>
      </c>
      <c r="G74" s="48">
        <f>SUM(G75:G76)</f>
        <v>-5737.37</v>
      </c>
      <c r="H74" s="49">
        <f>SUM(H75:H76)</f>
        <v>-16800846.1</v>
      </c>
      <c r="I74" s="47">
        <f t="shared" si="2"/>
        <v>-16806583.470000003</v>
      </c>
      <c r="J74" s="48">
        <f>SUM(J75:J76)</f>
        <v>-86718.99</v>
      </c>
      <c r="K74" s="49">
        <f>SUM(K75:K76)</f>
        <v>-20217544.62</v>
      </c>
      <c r="L74" s="47">
        <f t="shared" si="3"/>
        <v>-20304263.61</v>
      </c>
    </row>
    <row r="75" spans="1:12" ht="12.75">
      <c r="A75" s="246" t="s">
        <v>50</v>
      </c>
      <c r="B75" s="247"/>
      <c r="C75" s="247"/>
      <c r="D75" s="247"/>
      <c r="E75" s="248"/>
      <c r="F75" s="10">
        <v>192</v>
      </c>
      <c r="G75" s="5"/>
      <c r="H75" s="6"/>
      <c r="I75" s="47">
        <f t="shared" si="2"/>
        <v>0</v>
      </c>
      <c r="J75" s="5"/>
      <c r="K75" s="6"/>
      <c r="L75" s="47">
        <f t="shared" si="3"/>
        <v>0</v>
      </c>
    </row>
    <row r="76" spans="1:12" ht="12.75">
      <c r="A76" s="246" t="s">
        <v>51</v>
      </c>
      <c r="B76" s="247"/>
      <c r="C76" s="247"/>
      <c r="D76" s="247"/>
      <c r="E76" s="248"/>
      <c r="F76" s="10">
        <v>193</v>
      </c>
      <c r="G76" s="5">
        <v>-5737.37</v>
      </c>
      <c r="H76" s="6">
        <v>-16800846.1</v>
      </c>
      <c r="I76" s="47">
        <f t="shared" si="2"/>
        <v>-16806583.470000003</v>
      </c>
      <c r="J76" s="5">
        <v>-86718.99</v>
      </c>
      <c r="K76" s="6">
        <v>-20217544.62</v>
      </c>
      <c r="L76" s="47">
        <f t="shared" si="3"/>
        <v>-20304263.61</v>
      </c>
    </row>
    <row r="77" spans="1:12" ht="12.75">
      <c r="A77" s="249" t="s">
        <v>59</v>
      </c>
      <c r="B77" s="247"/>
      <c r="C77" s="247"/>
      <c r="D77" s="247"/>
      <c r="E77" s="248"/>
      <c r="F77" s="10">
        <v>194</v>
      </c>
      <c r="G77" s="5"/>
      <c r="H77" s="6">
        <v>-55030.8</v>
      </c>
      <c r="I77" s="47">
        <f t="shared" si="2"/>
        <v>-55030.8</v>
      </c>
      <c r="J77" s="5"/>
      <c r="K77" s="6">
        <v>-177719.06</v>
      </c>
      <c r="L77" s="47">
        <f t="shared" si="3"/>
        <v>-177719.06</v>
      </c>
    </row>
    <row r="78" spans="1:12" ht="48" customHeight="1">
      <c r="A78" s="249" t="s">
        <v>364</v>
      </c>
      <c r="B78" s="247"/>
      <c r="C78" s="247"/>
      <c r="D78" s="247"/>
      <c r="E78" s="248"/>
      <c r="F78" s="10">
        <v>195</v>
      </c>
      <c r="G78" s="48">
        <f>G7+G16+G30+G31+G32+G33+G42+G50+G54+G57+G66+G74+G77</f>
        <v>6406221.460000004</v>
      </c>
      <c r="H78" s="49">
        <f>H7+H16+H30+H31+H32+H33+H42+H50+H54+H57+H66+H74+H77</f>
        <v>12850768.210000109</v>
      </c>
      <c r="I78" s="47">
        <f t="shared" si="2"/>
        <v>19256989.670000114</v>
      </c>
      <c r="J78" s="48">
        <f>J7+J16+J30+J31+J32+J33+J42+J50+J54+J57+J66+J74+J77</f>
        <v>8891463.17000003</v>
      </c>
      <c r="K78" s="49">
        <f>K7+K16+K30+K31+K32+K33+K42+K50+K54+K57+K66+K74+K77</f>
        <v>17543170.999999978</v>
      </c>
      <c r="L78" s="47">
        <f t="shared" si="3"/>
        <v>26434634.17000001</v>
      </c>
    </row>
    <row r="79" spans="1:12" ht="12.75">
      <c r="A79" s="249" t="s">
        <v>114</v>
      </c>
      <c r="B79" s="247"/>
      <c r="C79" s="247"/>
      <c r="D79" s="247"/>
      <c r="E79" s="248"/>
      <c r="F79" s="10">
        <v>196</v>
      </c>
      <c r="G79" s="48">
        <f>SUM(G80:G81)</f>
        <v>-1281244.3</v>
      </c>
      <c r="H79" s="49">
        <f>SUM(H80:H81)</f>
        <v>-2570153.64</v>
      </c>
      <c r="I79" s="47">
        <f t="shared" si="2"/>
        <v>-3851397.9400000004</v>
      </c>
      <c r="J79" s="48">
        <f>SUM(J80:J81)</f>
        <v>-1778292.64</v>
      </c>
      <c r="K79" s="49">
        <f>SUM(K80:K81)</f>
        <v>-3508634.2</v>
      </c>
      <c r="L79" s="47">
        <f t="shared" si="3"/>
        <v>-5286926.84</v>
      </c>
    </row>
    <row r="80" spans="1:12" ht="12.75">
      <c r="A80" s="246" t="s">
        <v>52</v>
      </c>
      <c r="B80" s="247"/>
      <c r="C80" s="247"/>
      <c r="D80" s="247"/>
      <c r="E80" s="248"/>
      <c r="F80" s="10">
        <v>197</v>
      </c>
      <c r="G80" s="5">
        <v>-1281244.3</v>
      </c>
      <c r="H80" s="6">
        <v>-2570153.64</v>
      </c>
      <c r="I80" s="47">
        <f t="shared" si="2"/>
        <v>-3851397.9400000004</v>
      </c>
      <c r="J80" s="5">
        <v>-1778292.64</v>
      </c>
      <c r="K80" s="6">
        <v>-3508634.2</v>
      </c>
      <c r="L80" s="47">
        <f t="shared" si="3"/>
        <v>-5286926.84</v>
      </c>
    </row>
    <row r="81" spans="1:12" ht="12.75">
      <c r="A81" s="246" t="s">
        <v>53</v>
      </c>
      <c r="B81" s="247"/>
      <c r="C81" s="247"/>
      <c r="D81" s="247"/>
      <c r="E81" s="248"/>
      <c r="F81" s="10">
        <v>198</v>
      </c>
      <c r="G81" s="5"/>
      <c r="H81" s="6"/>
      <c r="I81" s="47">
        <f t="shared" si="2"/>
        <v>0</v>
      </c>
      <c r="J81" s="5"/>
      <c r="K81" s="6"/>
      <c r="L81" s="47">
        <f t="shared" si="3"/>
        <v>0</v>
      </c>
    </row>
    <row r="82" spans="1:12" ht="21" customHeight="1">
      <c r="A82" s="249" t="s">
        <v>207</v>
      </c>
      <c r="B82" s="247"/>
      <c r="C82" s="247"/>
      <c r="D82" s="247"/>
      <c r="E82" s="248"/>
      <c r="F82" s="10">
        <v>199</v>
      </c>
      <c r="G82" s="48">
        <f>G78+G79</f>
        <v>5124977.160000004</v>
      </c>
      <c r="H82" s="49">
        <f>H78+H79</f>
        <v>10280614.570000108</v>
      </c>
      <c r="I82" s="47">
        <f t="shared" si="2"/>
        <v>15405591.730000112</v>
      </c>
      <c r="J82" s="48">
        <f>J78+J79</f>
        <v>7113170.53000003</v>
      </c>
      <c r="K82" s="49">
        <f>K78+K79</f>
        <v>14034536.799999978</v>
      </c>
      <c r="L82" s="47">
        <f>J82+K82</f>
        <v>21147707.33000001</v>
      </c>
    </row>
    <row r="83" spans="1:12" ht="12.75">
      <c r="A83" s="249" t="s">
        <v>257</v>
      </c>
      <c r="B83" s="250"/>
      <c r="C83" s="250"/>
      <c r="D83" s="250"/>
      <c r="E83" s="258"/>
      <c r="F83" s="10">
        <v>200</v>
      </c>
      <c r="G83" s="5"/>
      <c r="H83" s="6"/>
      <c r="I83" s="47">
        <f t="shared" si="2"/>
        <v>0</v>
      </c>
      <c r="J83" s="5"/>
      <c r="K83" s="6"/>
      <c r="L83" s="47">
        <f t="shared" si="3"/>
        <v>0</v>
      </c>
    </row>
    <row r="84" spans="1:12" ht="12.75">
      <c r="A84" s="249" t="s">
        <v>258</v>
      </c>
      <c r="B84" s="250"/>
      <c r="C84" s="250"/>
      <c r="D84" s="250"/>
      <c r="E84" s="258"/>
      <c r="F84" s="10">
        <v>201</v>
      </c>
      <c r="G84" s="5"/>
      <c r="H84" s="6"/>
      <c r="I84" s="47">
        <f t="shared" si="2"/>
        <v>0</v>
      </c>
      <c r="J84" s="5"/>
      <c r="K84" s="6"/>
      <c r="L84" s="47">
        <f t="shared" si="3"/>
        <v>0</v>
      </c>
    </row>
    <row r="85" spans="1:12" ht="12.75">
      <c r="A85" s="249" t="s">
        <v>263</v>
      </c>
      <c r="B85" s="250"/>
      <c r="C85" s="250"/>
      <c r="D85" s="250"/>
      <c r="E85" s="250"/>
      <c r="F85" s="10">
        <v>202</v>
      </c>
      <c r="G85" s="5">
        <f>+G7+G16+G30+G31+G32+G81</f>
        <v>111646917.9</v>
      </c>
      <c r="H85" s="6">
        <f>+H7+H16+H30+H31+H32+H81</f>
        <v>520344041.34000015</v>
      </c>
      <c r="I85" s="53">
        <f>IF((G85+H85)=(I7+I16+I30+I31+I32+I81),(G85+H85),FALSE)</f>
        <v>631990959.2400001</v>
      </c>
      <c r="J85" s="5">
        <f>+J7+J16+J30+J31+J32+J81</f>
        <v>112785093.35000002</v>
      </c>
      <c r="K85" s="6">
        <f>+K7+K16+K30+K31+K32+K81</f>
        <v>529145372.06999993</v>
      </c>
      <c r="L85" s="53">
        <f>IF((J85+K85)=(L7+L16+L30+L31+L32+L81),(J85+K85),FALSE)</f>
        <v>641930465.42</v>
      </c>
    </row>
    <row r="86" spans="1:12" ht="12.75">
      <c r="A86" s="249" t="s">
        <v>264</v>
      </c>
      <c r="B86" s="250"/>
      <c r="C86" s="250"/>
      <c r="D86" s="250"/>
      <c r="E86" s="250"/>
      <c r="F86" s="10">
        <v>203</v>
      </c>
      <c r="G86" s="5">
        <f>+G33+G42+G50+G54+G57+G66+G74+G77+G80</f>
        <v>-106521940.74</v>
      </c>
      <c r="H86" s="6">
        <f>+H33+H42+H50+H54+H57+H66+H74+H77+H80</f>
        <v>-510063426.7700001</v>
      </c>
      <c r="I86" s="53">
        <f>IF((G86+H86)=(I33+I42+I50+I54+I57+I66+I74+I77+I80),(G86+H86),FALSE)</f>
        <v>-616585367.5100001</v>
      </c>
      <c r="J86" s="5">
        <f>+J33+J42+J50+J54+J57+J66+J74+J77+J80</f>
        <v>-105671922.82000001</v>
      </c>
      <c r="K86" s="6">
        <f>+K33+K42+K50+K54+K57+K66+K74+K77+K80</f>
        <v>-515110835.2699999</v>
      </c>
      <c r="L86" s="53">
        <f>IF((J86+K86)=(L33+L42+L50+L54+L57+L66+L74+L77+L80),(J86+K86),FALSE)</f>
        <v>-620782758.0899999</v>
      </c>
    </row>
    <row r="87" spans="1:12" ht="12.75">
      <c r="A87" s="249" t="s">
        <v>208</v>
      </c>
      <c r="B87" s="247"/>
      <c r="C87" s="247"/>
      <c r="D87" s="247"/>
      <c r="E87" s="247"/>
      <c r="F87" s="10">
        <v>204</v>
      </c>
      <c r="G87" s="48">
        <f>SUM(G88:G94)-G95</f>
        <v>1916758.73</v>
      </c>
      <c r="H87" s="49">
        <f>SUM(H88:H94)-H95</f>
        <v>4446703.33</v>
      </c>
      <c r="I87" s="47">
        <f t="shared" si="2"/>
        <v>6363462.0600000005</v>
      </c>
      <c r="J87" s="48">
        <f>SUM(J88:J94)-J95</f>
        <v>4227114.92</v>
      </c>
      <c r="K87" s="49">
        <f>SUM(K88:K94)-K95</f>
        <v>6587909.9</v>
      </c>
      <c r="L87" s="47">
        <f t="shared" si="3"/>
        <v>10815024.82</v>
      </c>
    </row>
    <row r="88" spans="1:12" ht="19.5" customHeight="1">
      <c r="A88" s="246" t="s">
        <v>265</v>
      </c>
      <c r="B88" s="247"/>
      <c r="C88" s="247"/>
      <c r="D88" s="247"/>
      <c r="E88" s="247"/>
      <c r="F88" s="10">
        <v>205</v>
      </c>
      <c r="G88" s="5"/>
      <c r="H88" s="6"/>
      <c r="I88" s="47">
        <f t="shared" si="2"/>
        <v>0</v>
      </c>
      <c r="J88" s="5"/>
      <c r="K88" s="6"/>
      <c r="L88" s="47">
        <f t="shared" si="3"/>
        <v>0</v>
      </c>
    </row>
    <row r="89" spans="1:12" ht="23.25" customHeight="1">
      <c r="A89" s="246" t="s">
        <v>266</v>
      </c>
      <c r="B89" s="247"/>
      <c r="C89" s="247"/>
      <c r="D89" s="247"/>
      <c r="E89" s="247"/>
      <c r="F89" s="10">
        <v>206</v>
      </c>
      <c r="G89" s="5">
        <v>1916758.73</v>
      </c>
      <c r="H89" s="6">
        <v>5955634.63</v>
      </c>
      <c r="I89" s="47">
        <f t="shared" si="2"/>
        <v>7872393.359999999</v>
      </c>
      <c r="J89" s="5">
        <v>4227114.92</v>
      </c>
      <c r="K89" s="6">
        <v>7925706.66</v>
      </c>
      <c r="L89" s="47">
        <f t="shared" si="3"/>
        <v>12152821.58</v>
      </c>
    </row>
    <row r="90" spans="1:12" ht="21.75" customHeight="1">
      <c r="A90" s="246" t="s">
        <v>267</v>
      </c>
      <c r="B90" s="247"/>
      <c r="C90" s="247"/>
      <c r="D90" s="247"/>
      <c r="E90" s="247"/>
      <c r="F90" s="10">
        <v>207</v>
      </c>
      <c r="G90" s="5"/>
      <c r="H90" s="6">
        <v>-1508931.3</v>
      </c>
      <c r="I90" s="47">
        <f t="shared" si="2"/>
        <v>-1508931.3</v>
      </c>
      <c r="J90" s="5"/>
      <c r="K90" s="6">
        <v>-1337796.76</v>
      </c>
      <c r="L90" s="47">
        <f t="shared" si="3"/>
        <v>-1337796.76</v>
      </c>
    </row>
    <row r="91" spans="1:12" ht="21" customHeight="1">
      <c r="A91" s="246" t="s">
        <v>268</v>
      </c>
      <c r="B91" s="247"/>
      <c r="C91" s="247"/>
      <c r="D91" s="247"/>
      <c r="E91" s="247"/>
      <c r="F91" s="10">
        <v>208</v>
      </c>
      <c r="G91" s="5"/>
      <c r="H91" s="6"/>
      <c r="I91" s="47">
        <f t="shared" si="2"/>
        <v>0</v>
      </c>
      <c r="J91" s="5"/>
      <c r="K91" s="6"/>
      <c r="L91" s="47">
        <f t="shared" si="3"/>
        <v>0</v>
      </c>
    </row>
    <row r="92" spans="1:12" ht="12.75">
      <c r="A92" s="246" t="s">
        <v>269</v>
      </c>
      <c r="B92" s="247"/>
      <c r="C92" s="247"/>
      <c r="D92" s="247"/>
      <c r="E92" s="247"/>
      <c r="F92" s="10">
        <v>209</v>
      </c>
      <c r="G92" s="5"/>
      <c r="H92" s="6"/>
      <c r="I92" s="47">
        <f t="shared" si="2"/>
        <v>0</v>
      </c>
      <c r="J92" s="5"/>
      <c r="K92" s="6"/>
      <c r="L92" s="47">
        <f t="shared" si="3"/>
        <v>0</v>
      </c>
    </row>
    <row r="93" spans="1:12" ht="22.5" customHeight="1">
      <c r="A93" s="246" t="s">
        <v>270</v>
      </c>
      <c r="B93" s="247"/>
      <c r="C93" s="247"/>
      <c r="D93" s="247"/>
      <c r="E93" s="247"/>
      <c r="F93" s="10">
        <v>210</v>
      </c>
      <c r="G93" s="5"/>
      <c r="H93" s="6"/>
      <c r="I93" s="47">
        <f t="shared" si="2"/>
        <v>0</v>
      </c>
      <c r="J93" s="5"/>
      <c r="K93" s="6"/>
      <c r="L93" s="47">
        <f t="shared" si="3"/>
        <v>0</v>
      </c>
    </row>
    <row r="94" spans="1:12" ht="12.75">
      <c r="A94" s="246" t="s">
        <v>271</v>
      </c>
      <c r="B94" s="247"/>
      <c r="C94" s="247"/>
      <c r="D94" s="247"/>
      <c r="E94" s="247"/>
      <c r="F94" s="10">
        <v>211</v>
      </c>
      <c r="G94" s="5"/>
      <c r="H94" s="6"/>
      <c r="I94" s="47">
        <f t="shared" si="2"/>
        <v>0</v>
      </c>
      <c r="J94" s="5"/>
      <c r="K94" s="6"/>
      <c r="L94" s="47">
        <f t="shared" si="3"/>
        <v>0</v>
      </c>
    </row>
    <row r="95" spans="1:12" ht="12.75">
      <c r="A95" s="246" t="s">
        <v>272</v>
      </c>
      <c r="B95" s="247"/>
      <c r="C95" s="247"/>
      <c r="D95" s="247"/>
      <c r="E95" s="247"/>
      <c r="F95" s="10">
        <v>212</v>
      </c>
      <c r="G95" s="5"/>
      <c r="H95" s="6"/>
      <c r="I95" s="47">
        <f t="shared" si="2"/>
        <v>0</v>
      </c>
      <c r="J95" s="5"/>
      <c r="K95" s="6"/>
      <c r="L95" s="47">
        <f t="shared" si="3"/>
        <v>0</v>
      </c>
    </row>
    <row r="96" spans="1:12" ht="12.75">
      <c r="A96" s="249" t="s">
        <v>206</v>
      </c>
      <c r="B96" s="247"/>
      <c r="C96" s="247"/>
      <c r="D96" s="247"/>
      <c r="E96" s="247"/>
      <c r="F96" s="10">
        <v>213</v>
      </c>
      <c r="G96" s="48">
        <f>G82+G87</f>
        <v>7041735.890000004</v>
      </c>
      <c r="H96" s="49">
        <f>H82+H87</f>
        <v>14727317.900000108</v>
      </c>
      <c r="I96" s="47">
        <f t="shared" si="2"/>
        <v>21769053.79000011</v>
      </c>
      <c r="J96" s="48">
        <f>J82+J87</f>
        <v>11340285.450000029</v>
      </c>
      <c r="K96" s="49">
        <f>K82+K87</f>
        <v>20622446.69999998</v>
      </c>
      <c r="L96" s="47">
        <f t="shared" si="3"/>
        <v>31962732.15000001</v>
      </c>
    </row>
    <row r="97" spans="1:12" ht="12.75">
      <c r="A97" s="249" t="s">
        <v>257</v>
      </c>
      <c r="B97" s="250"/>
      <c r="C97" s="250"/>
      <c r="D97" s="250"/>
      <c r="E97" s="258"/>
      <c r="F97" s="10">
        <v>214</v>
      </c>
      <c r="G97" s="5"/>
      <c r="H97" s="6"/>
      <c r="I97" s="47">
        <f t="shared" si="2"/>
        <v>0</v>
      </c>
      <c r="J97" s="5"/>
      <c r="K97" s="6"/>
      <c r="L97" s="47">
        <f t="shared" si="3"/>
        <v>0</v>
      </c>
    </row>
    <row r="98" spans="1:12" ht="12.75">
      <c r="A98" s="249" t="s">
        <v>258</v>
      </c>
      <c r="B98" s="250"/>
      <c r="C98" s="250"/>
      <c r="D98" s="250"/>
      <c r="E98" s="258"/>
      <c r="F98" s="10">
        <v>215</v>
      </c>
      <c r="G98" s="5"/>
      <c r="H98" s="6"/>
      <c r="I98" s="47">
        <f t="shared" si="2"/>
        <v>0</v>
      </c>
      <c r="J98" s="5"/>
      <c r="K98" s="6"/>
      <c r="L98" s="47">
        <f t="shared" si="3"/>
        <v>0</v>
      </c>
    </row>
    <row r="99" spans="1:12" ht="12.75">
      <c r="A99" s="251" t="s">
        <v>298</v>
      </c>
      <c r="B99" s="253"/>
      <c r="C99" s="253"/>
      <c r="D99" s="253"/>
      <c r="E99" s="253"/>
      <c r="F99" s="11">
        <v>216</v>
      </c>
      <c r="G99" s="7">
        <v>0</v>
      </c>
      <c r="H99" s="8">
        <v>0</v>
      </c>
      <c r="I99" s="50">
        <f t="shared" si="2"/>
        <v>0</v>
      </c>
      <c r="J99" s="7">
        <v>0</v>
      </c>
      <c r="K99" s="8">
        <v>0</v>
      </c>
      <c r="L99" s="50">
        <f t="shared" si="3"/>
        <v>0</v>
      </c>
    </row>
    <row r="100" spans="1:12" ht="12.75">
      <c r="A100" s="266" t="s">
        <v>377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I17 I33:I54 I57:I67 I79:I82 I96" formula="1"/>
    <ignoredError sqref="I18 I24 I74:I78 I85:I87" formula="1" formulaRange="1"/>
    <ignoredError sqref="G19:K23 G18:H18 J18:K18 G24:H24 J24:K24 H74:H78 J74:K78" formulaRange="1"/>
    <ignoredError sqref="G88:K88 G85:H87 J85:K87" unlockedFormula="1"/>
    <ignoredError sqref="I85:I8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G28" sqref="G28"/>
    </sheetView>
  </sheetViews>
  <sheetFormatPr defaultColWidth="9.140625" defaultRowHeight="12.75"/>
  <cols>
    <col min="1" max="16384" width="9.140625" style="42" customWidth="1"/>
  </cols>
  <sheetData>
    <row r="1" spans="1:12" ht="15.75">
      <c r="A1" s="36" t="s">
        <v>376</v>
      </c>
      <c r="B1" s="54"/>
      <c r="C1" s="54"/>
      <c r="D1" s="54"/>
      <c r="E1" s="54"/>
      <c r="F1" s="54"/>
      <c r="G1" s="54"/>
      <c r="H1" s="55"/>
      <c r="I1" s="55"/>
      <c r="J1" s="56"/>
      <c r="K1" s="57"/>
      <c r="L1" s="58"/>
    </row>
    <row r="2" spans="1:12" ht="12.75">
      <c r="A2" s="243" t="s">
        <v>397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5"/>
      <c r="B3" s="26"/>
      <c r="C3" s="26"/>
      <c r="D3" s="34"/>
      <c r="E3" s="34"/>
      <c r="F3" s="34"/>
      <c r="G3" s="34"/>
      <c r="H3" s="34"/>
      <c r="I3" s="13"/>
      <c r="J3" s="13"/>
      <c r="K3" s="265" t="s">
        <v>58</v>
      </c>
      <c r="L3" s="265"/>
    </row>
    <row r="4" spans="1:12" ht="12.75" customHeight="1">
      <c r="A4" s="239" t="s">
        <v>2</v>
      </c>
      <c r="B4" s="240"/>
      <c r="C4" s="240"/>
      <c r="D4" s="240"/>
      <c r="E4" s="240"/>
      <c r="F4" s="239" t="s">
        <v>221</v>
      </c>
      <c r="G4" s="239" t="s">
        <v>373</v>
      </c>
      <c r="H4" s="240"/>
      <c r="I4" s="240"/>
      <c r="J4" s="239" t="s">
        <v>374</v>
      </c>
      <c r="K4" s="240"/>
      <c r="L4" s="240"/>
    </row>
    <row r="5" spans="1:12" ht="12.75">
      <c r="A5" s="240"/>
      <c r="B5" s="240"/>
      <c r="C5" s="240"/>
      <c r="D5" s="240"/>
      <c r="E5" s="240"/>
      <c r="F5" s="240"/>
      <c r="G5" s="51" t="s">
        <v>360</v>
      </c>
      <c r="H5" s="51" t="s">
        <v>361</v>
      </c>
      <c r="I5" s="51" t="s">
        <v>362</v>
      </c>
      <c r="J5" s="51" t="s">
        <v>360</v>
      </c>
      <c r="K5" s="51" t="s">
        <v>361</v>
      </c>
      <c r="L5" s="51" t="s">
        <v>362</v>
      </c>
    </row>
    <row r="6" spans="1:12" ht="12.75">
      <c r="A6" s="239">
        <v>1</v>
      </c>
      <c r="B6" s="239"/>
      <c r="C6" s="239"/>
      <c r="D6" s="239"/>
      <c r="E6" s="239"/>
      <c r="F6" s="52">
        <v>2</v>
      </c>
      <c r="G6" s="52">
        <v>3</v>
      </c>
      <c r="H6" s="52">
        <v>4</v>
      </c>
      <c r="I6" s="52" t="s">
        <v>56</v>
      </c>
      <c r="J6" s="52">
        <v>6</v>
      </c>
      <c r="K6" s="52">
        <v>7</v>
      </c>
      <c r="L6" s="52" t="s">
        <v>57</v>
      </c>
    </row>
    <row r="7" spans="1:12" ht="12.75">
      <c r="A7" s="235" t="s">
        <v>99</v>
      </c>
      <c r="B7" s="237"/>
      <c r="C7" s="237"/>
      <c r="D7" s="237"/>
      <c r="E7" s="238"/>
      <c r="F7" s="9">
        <v>124</v>
      </c>
      <c r="G7" s="44">
        <f>SUM(G8:G15)</f>
        <v>85028965.22</v>
      </c>
      <c r="H7" s="45">
        <f>SUM(H8:H15)</f>
        <v>452965327.03000015</v>
      </c>
      <c r="I7" s="46">
        <f>G7+H7</f>
        <v>537994292.2500001</v>
      </c>
      <c r="J7" s="44">
        <f>SUM(J8:J15)</f>
        <v>80672104.57000002</v>
      </c>
      <c r="K7" s="45">
        <f>SUM(K8:K15)</f>
        <v>452797167.5899999</v>
      </c>
      <c r="L7" s="46">
        <f>J7+K7</f>
        <v>533469272.15999997</v>
      </c>
    </row>
    <row r="8" spans="1:12" ht="12.75">
      <c r="A8" s="246" t="s">
        <v>196</v>
      </c>
      <c r="B8" s="247"/>
      <c r="C8" s="247"/>
      <c r="D8" s="247"/>
      <c r="E8" s="248"/>
      <c r="F8" s="10">
        <v>125</v>
      </c>
      <c r="G8" s="5">
        <v>84894737.29</v>
      </c>
      <c r="H8" s="6">
        <v>895241811.08</v>
      </c>
      <c r="I8" s="47">
        <f aca="true" t="shared" si="0" ref="I8:I71">G8+H8</f>
        <v>980136548.37</v>
      </c>
      <c r="J8" s="5">
        <v>81190279.98</v>
      </c>
      <c r="K8" s="6">
        <v>869967784.39</v>
      </c>
      <c r="L8" s="47">
        <f aca="true" t="shared" si="1" ref="L8:L71">J8+K8</f>
        <v>951158064.37</v>
      </c>
    </row>
    <row r="9" spans="1:12" ht="12.75">
      <c r="A9" s="246" t="s">
        <v>197</v>
      </c>
      <c r="B9" s="247"/>
      <c r="C9" s="247"/>
      <c r="D9" s="247"/>
      <c r="E9" s="248"/>
      <c r="F9" s="10">
        <v>126</v>
      </c>
      <c r="G9" s="5"/>
      <c r="H9" s="6">
        <v>1459598.86</v>
      </c>
      <c r="I9" s="47">
        <f t="shared" si="0"/>
        <v>1459598.86</v>
      </c>
      <c r="J9" s="5"/>
      <c r="K9" s="6"/>
      <c r="L9" s="47">
        <f t="shared" si="1"/>
        <v>0</v>
      </c>
    </row>
    <row r="10" spans="1:12" ht="25.5" customHeight="1">
      <c r="A10" s="246" t="s">
        <v>198</v>
      </c>
      <c r="B10" s="247"/>
      <c r="C10" s="247"/>
      <c r="D10" s="247"/>
      <c r="E10" s="248"/>
      <c r="F10" s="10">
        <v>127</v>
      </c>
      <c r="G10" s="5"/>
      <c r="H10" s="6">
        <v>-25318210.08</v>
      </c>
      <c r="I10" s="47">
        <f t="shared" si="0"/>
        <v>-25318210.08</v>
      </c>
      <c r="J10" s="5"/>
      <c r="K10" s="6">
        <v>-25822488.86</v>
      </c>
      <c r="L10" s="47">
        <f t="shared" si="1"/>
        <v>-25822488.86</v>
      </c>
    </row>
    <row r="11" spans="1:12" ht="12.75">
      <c r="A11" s="246" t="s">
        <v>199</v>
      </c>
      <c r="B11" s="247"/>
      <c r="C11" s="247"/>
      <c r="D11" s="247"/>
      <c r="E11" s="248"/>
      <c r="F11" s="10">
        <v>128</v>
      </c>
      <c r="G11" s="5">
        <v>-165510.12</v>
      </c>
      <c r="H11" s="6">
        <v>-173458299.18</v>
      </c>
      <c r="I11" s="47">
        <f t="shared" si="0"/>
        <v>-173623809.3</v>
      </c>
      <c r="J11" s="5">
        <v>-86282.74</v>
      </c>
      <c r="K11" s="6">
        <v>-152599254.18</v>
      </c>
      <c r="L11" s="47">
        <f t="shared" si="1"/>
        <v>-152685536.92000002</v>
      </c>
    </row>
    <row r="12" spans="1:12" ht="12.75">
      <c r="A12" s="246" t="s">
        <v>200</v>
      </c>
      <c r="B12" s="247"/>
      <c r="C12" s="247"/>
      <c r="D12" s="247"/>
      <c r="E12" s="248"/>
      <c r="F12" s="10">
        <v>129</v>
      </c>
      <c r="G12" s="5"/>
      <c r="H12" s="6">
        <v>-4304246.8</v>
      </c>
      <c r="I12" s="47">
        <f t="shared" si="0"/>
        <v>-4304246.8</v>
      </c>
      <c r="J12" s="5"/>
      <c r="K12" s="6">
        <v>-3950575.62</v>
      </c>
      <c r="L12" s="47">
        <f t="shared" si="1"/>
        <v>-3950575.62</v>
      </c>
    </row>
    <row r="13" spans="1:12" ht="12.75">
      <c r="A13" s="246" t="s">
        <v>201</v>
      </c>
      <c r="B13" s="247"/>
      <c r="C13" s="247"/>
      <c r="D13" s="247"/>
      <c r="E13" s="248"/>
      <c r="F13" s="10">
        <v>130</v>
      </c>
      <c r="G13" s="5">
        <v>243284.17</v>
      </c>
      <c r="H13" s="6">
        <v>-302673091.59</v>
      </c>
      <c r="I13" s="47">
        <f t="shared" si="0"/>
        <v>-302429807.41999996</v>
      </c>
      <c r="J13" s="5">
        <v>-497315.07</v>
      </c>
      <c r="K13" s="6">
        <v>-290819094.2</v>
      </c>
      <c r="L13" s="47">
        <f t="shared" si="1"/>
        <v>-291316409.27</v>
      </c>
    </row>
    <row r="14" spans="1:12" ht="12.75">
      <c r="A14" s="246" t="s">
        <v>202</v>
      </c>
      <c r="B14" s="247"/>
      <c r="C14" s="247"/>
      <c r="D14" s="247"/>
      <c r="E14" s="248"/>
      <c r="F14" s="10">
        <v>131</v>
      </c>
      <c r="G14" s="5">
        <v>56453.88</v>
      </c>
      <c r="H14" s="6">
        <v>62017764.74</v>
      </c>
      <c r="I14" s="47">
        <f t="shared" si="0"/>
        <v>62074218.620000005</v>
      </c>
      <c r="J14" s="5">
        <v>65422.4</v>
      </c>
      <c r="K14" s="6">
        <v>56020796.06</v>
      </c>
      <c r="L14" s="47">
        <f t="shared" si="1"/>
        <v>56086218.46</v>
      </c>
    </row>
    <row r="15" spans="1:12" ht="12.75">
      <c r="A15" s="246" t="s">
        <v>242</v>
      </c>
      <c r="B15" s="247"/>
      <c r="C15" s="247"/>
      <c r="D15" s="247"/>
      <c r="E15" s="248"/>
      <c r="F15" s="10">
        <v>132</v>
      </c>
      <c r="G15" s="5"/>
      <c r="H15" s="6"/>
      <c r="I15" s="47">
        <f t="shared" si="0"/>
        <v>0</v>
      </c>
      <c r="J15" s="5"/>
      <c r="K15" s="6"/>
      <c r="L15" s="47">
        <f t="shared" si="1"/>
        <v>0</v>
      </c>
    </row>
    <row r="16" spans="1:12" ht="24.75" customHeight="1">
      <c r="A16" s="249" t="s">
        <v>100</v>
      </c>
      <c r="B16" s="247"/>
      <c r="C16" s="247"/>
      <c r="D16" s="247"/>
      <c r="E16" s="248"/>
      <c r="F16" s="10">
        <v>133</v>
      </c>
      <c r="G16" s="48">
        <f>G17+G18+G22+G23+G24+G28+G29</f>
        <v>26479451.82</v>
      </c>
      <c r="H16" s="49">
        <f>H17+H18+H22+H23+H24+H28+H29</f>
        <v>50542589.620000005</v>
      </c>
      <c r="I16" s="47">
        <f t="shared" si="0"/>
        <v>77022041.44</v>
      </c>
      <c r="J16" s="48">
        <f>J17+J18+J22+J23+J24+J28+J29</f>
        <v>31922884.889999997</v>
      </c>
      <c r="K16" s="49">
        <f>K17+K18+K22+K23+K24+K28+K29</f>
        <v>44222662.769999996</v>
      </c>
      <c r="L16" s="47">
        <f t="shared" si="1"/>
        <v>76145547.66</v>
      </c>
    </row>
    <row r="17" spans="1:12" ht="19.5" customHeight="1">
      <c r="A17" s="246" t="s">
        <v>219</v>
      </c>
      <c r="B17" s="247"/>
      <c r="C17" s="247"/>
      <c r="D17" s="247"/>
      <c r="E17" s="248"/>
      <c r="F17" s="10">
        <v>134</v>
      </c>
      <c r="G17" s="5"/>
      <c r="H17" s="6"/>
      <c r="I17" s="47">
        <f t="shared" si="0"/>
        <v>0</v>
      </c>
      <c r="J17" s="5"/>
      <c r="K17" s="6">
        <v>2626467.63</v>
      </c>
      <c r="L17" s="47">
        <f t="shared" si="1"/>
        <v>2626467.63</v>
      </c>
    </row>
    <row r="18" spans="1:12" ht="26.25" customHeight="1">
      <c r="A18" s="246" t="s">
        <v>204</v>
      </c>
      <c r="B18" s="247"/>
      <c r="C18" s="247"/>
      <c r="D18" s="247"/>
      <c r="E18" s="248"/>
      <c r="F18" s="10">
        <v>135</v>
      </c>
      <c r="G18" s="48">
        <f>SUM(G19:G21)</f>
        <v>0</v>
      </c>
      <c r="H18" s="49">
        <f>SUM(H19:H21)</f>
        <v>2919460</v>
      </c>
      <c r="I18" s="47">
        <f t="shared" si="0"/>
        <v>2919460</v>
      </c>
      <c r="J18" s="48">
        <f>SUM(J19:J21)</f>
        <v>0</v>
      </c>
      <c r="K18" s="49">
        <f>SUM(K19:K21)</f>
        <v>5484968.92</v>
      </c>
      <c r="L18" s="47">
        <f t="shared" si="1"/>
        <v>5484968.92</v>
      </c>
    </row>
    <row r="19" spans="1:12" ht="12.75">
      <c r="A19" s="246" t="s">
        <v>243</v>
      </c>
      <c r="B19" s="247"/>
      <c r="C19" s="247"/>
      <c r="D19" s="247"/>
      <c r="E19" s="248"/>
      <c r="F19" s="10">
        <v>136</v>
      </c>
      <c r="G19" s="5"/>
      <c r="H19" s="6">
        <v>1487110.1</v>
      </c>
      <c r="I19" s="47">
        <f t="shared" si="0"/>
        <v>1487110.1</v>
      </c>
      <c r="J19" s="5"/>
      <c r="K19" s="6">
        <v>5484968.92</v>
      </c>
      <c r="L19" s="47">
        <f t="shared" si="1"/>
        <v>5484968.92</v>
      </c>
    </row>
    <row r="20" spans="1:12" ht="24" customHeight="1">
      <c r="A20" s="246" t="s">
        <v>54</v>
      </c>
      <c r="B20" s="247"/>
      <c r="C20" s="247"/>
      <c r="D20" s="247"/>
      <c r="E20" s="248"/>
      <c r="F20" s="10">
        <v>137</v>
      </c>
      <c r="G20" s="5"/>
      <c r="H20" s="6">
        <v>1412349.9</v>
      </c>
      <c r="I20" s="47">
        <f t="shared" si="0"/>
        <v>1412349.9</v>
      </c>
      <c r="J20" s="5"/>
      <c r="K20" s="6"/>
      <c r="L20" s="47">
        <f t="shared" si="1"/>
        <v>0</v>
      </c>
    </row>
    <row r="21" spans="1:12" ht="12.75">
      <c r="A21" s="246" t="s">
        <v>244</v>
      </c>
      <c r="B21" s="247"/>
      <c r="C21" s="247"/>
      <c r="D21" s="247"/>
      <c r="E21" s="248"/>
      <c r="F21" s="10">
        <v>138</v>
      </c>
      <c r="G21" s="5"/>
      <c r="H21" s="6">
        <v>20000</v>
      </c>
      <c r="I21" s="47">
        <f t="shared" si="0"/>
        <v>20000</v>
      </c>
      <c r="J21" s="5"/>
      <c r="K21" s="6"/>
      <c r="L21" s="47">
        <f t="shared" si="1"/>
        <v>0</v>
      </c>
    </row>
    <row r="22" spans="1:12" ht="12.75">
      <c r="A22" s="246" t="s">
        <v>245</v>
      </c>
      <c r="B22" s="247"/>
      <c r="C22" s="247"/>
      <c r="D22" s="247"/>
      <c r="E22" s="248"/>
      <c r="F22" s="10">
        <v>139</v>
      </c>
      <c r="G22" s="5">
        <v>24310397.3</v>
      </c>
      <c r="H22" s="6">
        <v>27899643.35</v>
      </c>
      <c r="I22" s="47">
        <f t="shared" si="0"/>
        <v>52210040.650000006</v>
      </c>
      <c r="J22" s="5">
        <v>26319513.7</v>
      </c>
      <c r="K22" s="6">
        <v>29329354.03</v>
      </c>
      <c r="L22" s="47">
        <f t="shared" si="1"/>
        <v>55648867.730000004</v>
      </c>
    </row>
    <row r="23" spans="1:12" ht="20.25" customHeight="1">
      <c r="A23" s="246" t="s">
        <v>273</v>
      </c>
      <c r="B23" s="247"/>
      <c r="C23" s="247"/>
      <c r="D23" s="247"/>
      <c r="E23" s="248"/>
      <c r="F23" s="10">
        <v>140</v>
      </c>
      <c r="G23" s="5">
        <v>1731347.41</v>
      </c>
      <c r="H23" s="6">
        <v>1881194.53</v>
      </c>
      <c r="I23" s="47">
        <f t="shared" si="0"/>
        <v>3612541.94</v>
      </c>
      <c r="J23" s="5">
        <v>5270563.75</v>
      </c>
      <c r="K23" s="6">
        <v>4640549.8</v>
      </c>
      <c r="L23" s="47">
        <f t="shared" si="1"/>
        <v>9911113.55</v>
      </c>
    </row>
    <row r="24" spans="1:12" ht="19.5" customHeight="1">
      <c r="A24" s="246" t="s">
        <v>101</v>
      </c>
      <c r="B24" s="247"/>
      <c r="C24" s="247"/>
      <c r="D24" s="247"/>
      <c r="E24" s="248"/>
      <c r="F24" s="10">
        <v>141</v>
      </c>
      <c r="G24" s="48">
        <f>SUM(G25:G27)</f>
        <v>435742.97</v>
      </c>
      <c r="H24" s="49">
        <f>SUM(H25:H27)</f>
        <v>525270.33</v>
      </c>
      <c r="I24" s="47">
        <f t="shared" si="0"/>
        <v>961013.2999999999</v>
      </c>
      <c r="J24" s="48">
        <f>SUM(J25:J27)</f>
        <v>330928.45</v>
      </c>
      <c r="K24" s="49">
        <f>SUM(K25:K27)</f>
        <v>841571.35</v>
      </c>
      <c r="L24" s="47">
        <f t="shared" si="1"/>
        <v>1172499.8</v>
      </c>
    </row>
    <row r="25" spans="1:12" ht="12.75">
      <c r="A25" s="246" t="s">
        <v>246</v>
      </c>
      <c r="B25" s="247"/>
      <c r="C25" s="247"/>
      <c r="D25" s="247"/>
      <c r="E25" s="248"/>
      <c r="F25" s="10">
        <v>142</v>
      </c>
      <c r="G25" s="5">
        <v>435742.97</v>
      </c>
      <c r="H25" s="6">
        <v>498487.66</v>
      </c>
      <c r="I25" s="47">
        <f t="shared" si="0"/>
        <v>934230.6299999999</v>
      </c>
      <c r="J25" s="5">
        <v>277217.06</v>
      </c>
      <c r="K25" s="6">
        <v>239220.24</v>
      </c>
      <c r="L25" s="47">
        <f t="shared" si="1"/>
        <v>516437.3</v>
      </c>
    </row>
    <row r="26" spans="1:12" ht="12.75">
      <c r="A26" s="246" t="s">
        <v>247</v>
      </c>
      <c r="B26" s="247"/>
      <c r="C26" s="247"/>
      <c r="D26" s="247"/>
      <c r="E26" s="248"/>
      <c r="F26" s="10">
        <v>143</v>
      </c>
      <c r="G26" s="5"/>
      <c r="H26" s="6">
        <v>26782.67</v>
      </c>
      <c r="I26" s="47">
        <f t="shared" si="0"/>
        <v>26782.67</v>
      </c>
      <c r="J26" s="5">
        <v>53711.39</v>
      </c>
      <c r="K26" s="6">
        <v>602351.11</v>
      </c>
      <c r="L26" s="47">
        <f t="shared" si="1"/>
        <v>656062.5</v>
      </c>
    </row>
    <row r="27" spans="1:12" ht="12.75">
      <c r="A27" s="246" t="s">
        <v>7</v>
      </c>
      <c r="B27" s="247"/>
      <c r="C27" s="247"/>
      <c r="D27" s="247"/>
      <c r="E27" s="248"/>
      <c r="F27" s="10">
        <v>144</v>
      </c>
      <c r="G27" s="5"/>
      <c r="H27" s="6"/>
      <c r="I27" s="47">
        <f t="shared" si="0"/>
        <v>0</v>
      </c>
      <c r="J27" s="5"/>
      <c r="K27" s="6"/>
      <c r="L27" s="47">
        <f t="shared" si="1"/>
        <v>0</v>
      </c>
    </row>
    <row r="28" spans="1:12" ht="12.75">
      <c r="A28" s="246" t="s">
        <v>8</v>
      </c>
      <c r="B28" s="247"/>
      <c r="C28" s="247"/>
      <c r="D28" s="247"/>
      <c r="E28" s="248"/>
      <c r="F28" s="10">
        <v>145</v>
      </c>
      <c r="G28" s="5"/>
      <c r="H28" s="6"/>
      <c r="I28" s="47">
        <f t="shared" si="0"/>
        <v>0</v>
      </c>
      <c r="J28" s="5"/>
      <c r="K28" s="6"/>
      <c r="L28" s="47">
        <f t="shared" si="1"/>
        <v>0</v>
      </c>
    </row>
    <row r="29" spans="1:12" ht="12.75">
      <c r="A29" s="246" t="s">
        <v>9</v>
      </c>
      <c r="B29" s="247"/>
      <c r="C29" s="247"/>
      <c r="D29" s="247"/>
      <c r="E29" s="248"/>
      <c r="F29" s="10">
        <v>146</v>
      </c>
      <c r="G29" s="5">
        <v>1964.14</v>
      </c>
      <c r="H29" s="6">
        <v>17317021.41</v>
      </c>
      <c r="I29" s="47">
        <f t="shared" si="0"/>
        <v>17318985.55</v>
      </c>
      <c r="J29" s="5">
        <v>1878.99</v>
      </c>
      <c r="K29" s="6">
        <v>1299751.04</v>
      </c>
      <c r="L29" s="47">
        <f t="shared" si="1"/>
        <v>1301630.03</v>
      </c>
    </row>
    <row r="30" spans="1:12" ht="12.75">
      <c r="A30" s="249" t="s">
        <v>10</v>
      </c>
      <c r="B30" s="247"/>
      <c r="C30" s="247"/>
      <c r="D30" s="247"/>
      <c r="E30" s="248"/>
      <c r="F30" s="10">
        <v>147</v>
      </c>
      <c r="G30" s="5">
        <v>30728.73</v>
      </c>
      <c r="H30" s="6">
        <v>8493235.99</v>
      </c>
      <c r="I30" s="47">
        <f t="shared" si="0"/>
        <v>8523964.72</v>
      </c>
      <c r="J30" s="5">
        <v>7736.81</v>
      </c>
      <c r="K30" s="6">
        <v>9481122.72</v>
      </c>
      <c r="L30" s="47">
        <f t="shared" si="1"/>
        <v>9488859.530000001</v>
      </c>
    </row>
    <row r="31" spans="1:12" ht="21.75" customHeight="1">
      <c r="A31" s="249" t="s">
        <v>11</v>
      </c>
      <c r="B31" s="247"/>
      <c r="C31" s="247"/>
      <c r="D31" s="247"/>
      <c r="E31" s="248"/>
      <c r="F31" s="10">
        <v>148</v>
      </c>
      <c r="G31" s="5">
        <v>70417.2</v>
      </c>
      <c r="H31" s="6">
        <v>2391770.13</v>
      </c>
      <c r="I31" s="47">
        <f t="shared" si="0"/>
        <v>2462187.33</v>
      </c>
      <c r="J31" s="5">
        <v>38616.69</v>
      </c>
      <c r="K31" s="6">
        <v>5163451.38</v>
      </c>
      <c r="L31" s="47">
        <f t="shared" si="1"/>
        <v>5202068.07</v>
      </c>
    </row>
    <row r="32" spans="1:12" ht="12.75">
      <c r="A32" s="249" t="s">
        <v>12</v>
      </c>
      <c r="B32" s="247"/>
      <c r="C32" s="247"/>
      <c r="D32" s="247"/>
      <c r="E32" s="248"/>
      <c r="F32" s="10">
        <v>149</v>
      </c>
      <c r="G32" s="5">
        <v>37354.93</v>
      </c>
      <c r="H32" s="6">
        <v>5951118.57</v>
      </c>
      <c r="I32" s="47">
        <f t="shared" si="0"/>
        <v>5988473.5</v>
      </c>
      <c r="J32" s="5">
        <v>143750.39</v>
      </c>
      <c r="K32" s="6">
        <v>17480967.61</v>
      </c>
      <c r="L32" s="47">
        <f t="shared" si="1"/>
        <v>17624718</v>
      </c>
    </row>
    <row r="33" spans="1:12" ht="12.75">
      <c r="A33" s="249" t="s">
        <v>102</v>
      </c>
      <c r="B33" s="247"/>
      <c r="C33" s="247"/>
      <c r="D33" s="247"/>
      <c r="E33" s="248"/>
      <c r="F33" s="10">
        <v>150</v>
      </c>
      <c r="G33" s="48">
        <f>G34+G38</f>
        <v>-78336198.44</v>
      </c>
      <c r="H33" s="49">
        <f>H34+H38</f>
        <v>-289540604.44000006</v>
      </c>
      <c r="I33" s="47">
        <f t="shared" si="0"/>
        <v>-367876802.88000005</v>
      </c>
      <c r="J33" s="48">
        <f>J34+J38</f>
        <v>-68382145.24</v>
      </c>
      <c r="K33" s="49">
        <f>K34+K38</f>
        <v>-296123593.34999996</v>
      </c>
      <c r="L33" s="47">
        <f t="shared" si="1"/>
        <v>-364505738.59</v>
      </c>
    </row>
    <row r="34" spans="1:12" ht="12.75">
      <c r="A34" s="246" t="s">
        <v>103</v>
      </c>
      <c r="B34" s="247"/>
      <c r="C34" s="247"/>
      <c r="D34" s="247"/>
      <c r="E34" s="248"/>
      <c r="F34" s="10">
        <v>151</v>
      </c>
      <c r="G34" s="48">
        <f>SUM(G35:G37)</f>
        <v>-80650430.2</v>
      </c>
      <c r="H34" s="49">
        <f>SUM(H35:H37)</f>
        <v>-274379117.34000003</v>
      </c>
      <c r="I34" s="47">
        <f t="shared" si="0"/>
        <v>-355029547.54</v>
      </c>
      <c r="J34" s="48">
        <f>SUM(J35:J37)</f>
        <v>-74443533.19</v>
      </c>
      <c r="K34" s="49">
        <f>SUM(K35:K37)</f>
        <v>-261265333.04999998</v>
      </c>
      <c r="L34" s="47">
        <f t="shared" si="1"/>
        <v>-335708866.24</v>
      </c>
    </row>
    <row r="35" spans="1:12" ht="12.75">
      <c r="A35" s="246" t="s">
        <v>13</v>
      </c>
      <c r="B35" s="247"/>
      <c r="C35" s="247"/>
      <c r="D35" s="247"/>
      <c r="E35" s="248"/>
      <c r="F35" s="10">
        <v>152</v>
      </c>
      <c r="G35" s="5">
        <v>-80650430.2</v>
      </c>
      <c r="H35" s="6">
        <v>-309530160.24</v>
      </c>
      <c r="I35" s="47">
        <f t="shared" si="0"/>
        <v>-390180590.44</v>
      </c>
      <c r="J35" s="5">
        <v>-74443533.19</v>
      </c>
      <c r="K35" s="6">
        <v>-301624411.28</v>
      </c>
      <c r="L35" s="47">
        <f t="shared" si="1"/>
        <v>-376067944.46999997</v>
      </c>
    </row>
    <row r="36" spans="1:12" ht="12.75">
      <c r="A36" s="246" t="s">
        <v>14</v>
      </c>
      <c r="B36" s="247"/>
      <c r="C36" s="247"/>
      <c r="D36" s="247"/>
      <c r="E36" s="248"/>
      <c r="F36" s="10">
        <v>153</v>
      </c>
      <c r="G36" s="5"/>
      <c r="H36" s="6">
        <v>-17418.54</v>
      </c>
      <c r="I36" s="47">
        <f t="shared" si="0"/>
        <v>-17418.54</v>
      </c>
      <c r="J36" s="5"/>
      <c r="K36" s="6"/>
      <c r="L36" s="47">
        <f t="shared" si="1"/>
        <v>0</v>
      </c>
    </row>
    <row r="37" spans="1:12" ht="12.75">
      <c r="A37" s="246" t="s">
        <v>15</v>
      </c>
      <c r="B37" s="247"/>
      <c r="C37" s="247"/>
      <c r="D37" s="247"/>
      <c r="E37" s="248"/>
      <c r="F37" s="10">
        <v>154</v>
      </c>
      <c r="G37" s="5"/>
      <c r="H37" s="6">
        <v>35168461.44</v>
      </c>
      <c r="I37" s="47">
        <f t="shared" si="0"/>
        <v>35168461.44</v>
      </c>
      <c r="J37" s="5"/>
      <c r="K37" s="6">
        <v>40359078.23</v>
      </c>
      <c r="L37" s="47">
        <f t="shared" si="1"/>
        <v>40359078.23</v>
      </c>
    </row>
    <row r="38" spans="1:12" ht="12.75">
      <c r="A38" s="246" t="s">
        <v>104</v>
      </c>
      <c r="B38" s="247"/>
      <c r="C38" s="247"/>
      <c r="D38" s="247"/>
      <c r="E38" s="248"/>
      <c r="F38" s="10">
        <v>155</v>
      </c>
      <c r="G38" s="48">
        <f>SUM(G39:G41)</f>
        <v>2314231.76</v>
      </c>
      <c r="H38" s="49">
        <f>SUM(H39:H41)</f>
        <v>-15161487.1</v>
      </c>
      <c r="I38" s="47">
        <f t="shared" si="0"/>
        <v>-12847255.34</v>
      </c>
      <c r="J38" s="48">
        <f>SUM(J39:J41)</f>
        <v>6061387.95</v>
      </c>
      <c r="K38" s="49">
        <f>SUM(K39:K41)</f>
        <v>-34858260.3</v>
      </c>
      <c r="L38" s="47">
        <f t="shared" si="1"/>
        <v>-28796872.349999998</v>
      </c>
    </row>
    <row r="39" spans="1:12" ht="12.75">
      <c r="A39" s="246" t="s">
        <v>16</v>
      </c>
      <c r="B39" s="247"/>
      <c r="C39" s="247"/>
      <c r="D39" s="247"/>
      <c r="E39" s="248"/>
      <c r="F39" s="10">
        <v>156</v>
      </c>
      <c r="G39" s="5">
        <v>2314231.76</v>
      </c>
      <c r="H39" s="6">
        <v>-29498583.5</v>
      </c>
      <c r="I39" s="47">
        <f t="shared" si="0"/>
        <v>-27184351.740000002</v>
      </c>
      <c r="J39" s="5">
        <v>6061387.95</v>
      </c>
      <c r="K39" s="6">
        <v>-60261842.41</v>
      </c>
      <c r="L39" s="47">
        <f t="shared" si="1"/>
        <v>-54200454.45999999</v>
      </c>
    </row>
    <row r="40" spans="1:12" ht="12.75">
      <c r="A40" s="246" t="s">
        <v>17</v>
      </c>
      <c r="B40" s="247"/>
      <c r="C40" s="247"/>
      <c r="D40" s="247"/>
      <c r="E40" s="248"/>
      <c r="F40" s="10">
        <v>157</v>
      </c>
      <c r="G40" s="5"/>
      <c r="H40" s="6"/>
      <c r="I40" s="47">
        <f t="shared" si="0"/>
        <v>0</v>
      </c>
      <c r="J40" s="5"/>
      <c r="K40" s="6"/>
      <c r="L40" s="47">
        <f t="shared" si="1"/>
        <v>0</v>
      </c>
    </row>
    <row r="41" spans="1:12" ht="12.75">
      <c r="A41" s="246" t="s">
        <v>18</v>
      </c>
      <c r="B41" s="247"/>
      <c r="C41" s="247"/>
      <c r="D41" s="247"/>
      <c r="E41" s="248"/>
      <c r="F41" s="10">
        <v>158</v>
      </c>
      <c r="G41" s="5"/>
      <c r="H41" s="6">
        <v>14337096.4</v>
      </c>
      <c r="I41" s="47">
        <f t="shared" si="0"/>
        <v>14337096.4</v>
      </c>
      <c r="J41" s="5"/>
      <c r="K41" s="6">
        <v>25403582.11</v>
      </c>
      <c r="L41" s="47">
        <f t="shared" si="1"/>
        <v>25403582.11</v>
      </c>
    </row>
    <row r="42" spans="1:12" ht="22.5" customHeight="1">
      <c r="A42" s="249" t="s">
        <v>105</v>
      </c>
      <c r="B42" s="247"/>
      <c r="C42" s="247"/>
      <c r="D42" s="247"/>
      <c r="E42" s="248"/>
      <c r="F42" s="10">
        <v>159</v>
      </c>
      <c r="G42" s="48">
        <f>G43+G46</f>
        <v>-1482804.1</v>
      </c>
      <c r="H42" s="49">
        <f>H43+H46</f>
        <v>0</v>
      </c>
      <c r="I42" s="47">
        <f t="shared" si="0"/>
        <v>-1482804.1</v>
      </c>
      <c r="J42" s="48">
        <f>J43+J46</f>
        <v>-169509.43</v>
      </c>
      <c r="K42" s="49">
        <f>K43+K46</f>
        <v>0</v>
      </c>
      <c r="L42" s="47">
        <f t="shared" si="1"/>
        <v>-169509.43</v>
      </c>
    </row>
    <row r="43" spans="1:12" ht="21" customHeight="1">
      <c r="A43" s="246" t="s">
        <v>106</v>
      </c>
      <c r="B43" s="247"/>
      <c r="C43" s="247"/>
      <c r="D43" s="247"/>
      <c r="E43" s="248"/>
      <c r="F43" s="10">
        <v>160</v>
      </c>
      <c r="G43" s="48">
        <f>SUM(G44:G45)</f>
        <v>-1482804.1</v>
      </c>
      <c r="H43" s="49">
        <f>SUM(H44:H45)</f>
        <v>0</v>
      </c>
      <c r="I43" s="47">
        <f t="shared" si="0"/>
        <v>-1482804.1</v>
      </c>
      <c r="J43" s="48">
        <f>SUM(J44:J45)</f>
        <v>-169509.43</v>
      </c>
      <c r="K43" s="49">
        <f>SUM(K44:K45)</f>
        <v>0</v>
      </c>
      <c r="L43" s="47">
        <f t="shared" si="1"/>
        <v>-169509.43</v>
      </c>
    </row>
    <row r="44" spans="1:12" ht="12.75">
      <c r="A44" s="246" t="s">
        <v>19</v>
      </c>
      <c r="B44" s="247"/>
      <c r="C44" s="247"/>
      <c r="D44" s="247"/>
      <c r="E44" s="248"/>
      <c r="F44" s="10">
        <v>161</v>
      </c>
      <c r="G44" s="5">
        <v>-1557947.84</v>
      </c>
      <c r="H44" s="6"/>
      <c r="I44" s="47">
        <f t="shared" si="0"/>
        <v>-1557947.84</v>
      </c>
      <c r="J44" s="5">
        <v>-160251.83</v>
      </c>
      <c r="K44" s="6"/>
      <c r="L44" s="47">
        <f t="shared" si="1"/>
        <v>-160251.83</v>
      </c>
    </row>
    <row r="45" spans="1:12" ht="12.75">
      <c r="A45" s="246" t="s">
        <v>20</v>
      </c>
      <c r="B45" s="247"/>
      <c r="C45" s="247"/>
      <c r="D45" s="247"/>
      <c r="E45" s="248"/>
      <c r="F45" s="10">
        <v>162</v>
      </c>
      <c r="G45" s="5">
        <v>75143.74</v>
      </c>
      <c r="H45" s="6"/>
      <c r="I45" s="47">
        <f t="shared" si="0"/>
        <v>75143.74</v>
      </c>
      <c r="J45" s="5">
        <v>-9257.6</v>
      </c>
      <c r="K45" s="6"/>
      <c r="L45" s="47">
        <f t="shared" si="1"/>
        <v>-9257.6</v>
      </c>
    </row>
    <row r="46" spans="1:12" ht="21.75" customHeight="1">
      <c r="A46" s="246" t="s">
        <v>107</v>
      </c>
      <c r="B46" s="247"/>
      <c r="C46" s="247"/>
      <c r="D46" s="247"/>
      <c r="E46" s="248"/>
      <c r="F46" s="10">
        <v>163</v>
      </c>
      <c r="G46" s="48">
        <f>SUM(G47:G49)</f>
        <v>0</v>
      </c>
      <c r="H46" s="49">
        <f>SUM(H47:H49)</f>
        <v>0</v>
      </c>
      <c r="I46" s="47">
        <f t="shared" si="0"/>
        <v>0</v>
      </c>
      <c r="J46" s="48">
        <f>SUM(J47:J49)</f>
        <v>0</v>
      </c>
      <c r="K46" s="49">
        <f>SUM(K47:K49)</f>
        <v>0</v>
      </c>
      <c r="L46" s="47">
        <f t="shared" si="1"/>
        <v>0</v>
      </c>
    </row>
    <row r="47" spans="1:12" ht="12.75">
      <c r="A47" s="246" t="s">
        <v>21</v>
      </c>
      <c r="B47" s="247"/>
      <c r="C47" s="247"/>
      <c r="D47" s="247"/>
      <c r="E47" s="248"/>
      <c r="F47" s="10">
        <v>164</v>
      </c>
      <c r="G47" s="5"/>
      <c r="H47" s="6"/>
      <c r="I47" s="47">
        <f t="shared" si="0"/>
        <v>0</v>
      </c>
      <c r="J47" s="5"/>
      <c r="K47" s="6"/>
      <c r="L47" s="47">
        <f t="shared" si="1"/>
        <v>0</v>
      </c>
    </row>
    <row r="48" spans="1:12" ht="12.75">
      <c r="A48" s="246" t="s">
        <v>22</v>
      </c>
      <c r="B48" s="247"/>
      <c r="C48" s="247"/>
      <c r="D48" s="247"/>
      <c r="E48" s="248"/>
      <c r="F48" s="10">
        <v>165</v>
      </c>
      <c r="G48" s="5"/>
      <c r="H48" s="6"/>
      <c r="I48" s="47">
        <f t="shared" si="0"/>
        <v>0</v>
      </c>
      <c r="J48" s="5"/>
      <c r="K48" s="6"/>
      <c r="L48" s="47">
        <f t="shared" si="1"/>
        <v>0</v>
      </c>
    </row>
    <row r="49" spans="1:12" ht="12.75">
      <c r="A49" s="246" t="s">
        <v>23</v>
      </c>
      <c r="B49" s="247"/>
      <c r="C49" s="247"/>
      <c r="D49" s="247"/>
      <c r="E49" s="248"/>
      <c r="F49" s="10">
        <v>166</v>
      </c>
      <c r="G49" s="5"/>
      <c r="H49" s="6"/>
      <c r="I49" s="47">
        <f t="shared" si="0"/>
        <v>0</v>
      </c>
      <c r="J49" s="5"/>
      <c r="K49" s="6"/>
      <c r="L49" s="47">
        <f t="shared" si="1"/>
        <v>0</v>
      </c>
    </row>
    <row r="50" spans="1:12" ht="21" customHeight="1">
      <c r="A50" s="249" t="s">
        <v>209</v>
      </c>
      <c r="B50" s="247"/>
      <c r="C50" s="247"/>
      <c r="D50" s="247"/>
      <c r="E50" s="248"/>
      <c r="F50" s="10">
        <v>167</v>
      </c>
      <c r="G50" s="48">
        <f>SUM(G51:G53)</f>
        <v>1466209.39</v>
      </c>
      <c r="H50" s="49">
        <f>SUM(H51:H53)</f>
        <v>0</v>
      </c>
      <c r="I50" s="47">
        <f t="shared" si="0"/>
        <v>1466209.39</v>
      </c>
      <c r="J50" s="48">
        <f>SUM(J51:J53)</f>
        <v>1342657.74</v>
      </c>
      <c r="K50" s="49">
        <f>SUM(K51:K53)</f>
        <v>0</v>
      </c>
      <c r="L50" s="47">
        <f t="shared" si="1"/>
        <v>1342657.74</v>
      </c>
    </row>
    <row r="51" spans="1:12" ht="12.75">
      <c r="A51" s="246" t="s">
        <v>24</v>
      </c>
      <c r="B51" s="247"/>
      <c r="C51" s="247"/>
      <c r="D51" s="247"/>
      <c r="E51" s="248"/>
      <c r="F51" s="10">
        <v>168</v>
      </c>
      <c r="G51" s="5">
        <v>1466209.39</v>
      </c>
      <c r="H51" s="6"/>
      <c r="I51" s="47">
        <f t="shared" si="0"/>
        <v>1466209.39</v>
      </c>
      <c r="J51" s="5">
        <v>1342657.74</v>
      </c>
      <c r="K51" s="6"/>
      <c r="L51" s="47">
        <f t="shared" si="1"/>
        <v>1342657.74</v>
      </c>
    </row>
    <row r="52" spans="1:12" ht="12.75">
      <c r="A52" s="246" t="s">
        <v>25</v>
      </c>
      <c r="B52" s="247"/>
      <c r="C52" s="247"/>
      <c r="D52" s="247"/>
      <c r="E52" s="248"/>
      <c r="F52" s="10">
        <v>169</v>
      </c>
      <c r="G52" s="5"/>
      <c r="H52" s="6"/>
      <c r="I52" s="47">
        <f t="shared" si="0"/>
        <v>0</v>
      </c>
      <c r="J52" s="5"/>
      <c r="K52" s="6"/>
      <c r="L52" s="47">
        <f t="shared" si="1"/>
        <v>0</v>
      </c>
    </row>
    <row r="53" spans="1:12" ht="12.75">
      <c r="A53" s="246" t="s">
        <v>26</v>
      </c>
      <c r="B53" s="247"/>
      <c r="C53" s="247"/>
      <c r="D53" s="247"/>
      <c r="E53" s="248"/>
      <c r="F53" s="10">
        <v>170</v>
      </c>
      <c r="G53" s="5"/>
      <c r="H53" s="6"/>
      <c r="I53" s="47">
        <f t="shared" si="0"/>
        <v>0</v>
      </c>
      <c r="J53" s="5"/>
      <c r="K53" s="6"/>
      <c r="L53" s="47">
        <f t="shared" si="1"/>
        <v>0</v>
      </c>
    </row>
    <row r="54" spans="1:12" ht="21" customHeight="1">
      <c r="A54" s="249" t="s">
        <v>108</v>
      </c>
      <c r="B54" s="247"/>
      <c r="C54" s="247"/>
      <c r="D54" s="247"/>
      <c r="E54" s="248"/>
      <c r="F54" s="10">
        <v>171</v>
      </c>
      <c r="G54" s="48">
        <f>SUM(G55:G56)</f>
        <v>0</v>
      </c>
      <c r="H54" s="49">
        <f>SUM(H55:H56)</f>
        <v>0</v>
      </c>
      <c r="I54" s="47">
        <f t="shared" si="0"/>
        <v>0</v>
      </c>
      <c r="J54" s="48">
        <f>SUM(J55:J56)</f>
        <v>0</v>
      </c>
      <c r="K54" s="49">
        <f>SUM(K55:K56)</f>
        <v>0</v>
      </c>
      <c r="L54" s="47">
        <f t="shared" si="1"/>
        <v>0</v>
      </c>
    </row>
    <row r="55" spans="1:12" ht="12.75">
      <c r="A55" s="246" t="s">
        <v>27</v>
      </c>
      <c r="B55" s="247"/>
      <c r="C55" s="247"/>
      <c r="D55" s="247"/>
      <c r="E55" s="248"/>
      <c r="F55" s="10">
        <v>172</v>
      </c>
      <c r="G55" s="5"/>
      <c r="H55" s="6"/>
      <c r="I55" s="47">
        <f t="shared" si="0"/>
        <v>0</v>
      </c>
      <c r="J55" s="5"/>
      <c r="K55" s="6"/>
      <c r="L55" s="47">
        <f t="shared" si="1"/>
        <v>0</v>
      </c>
    </row>
    <row r="56" spans="1:12" ht="12.75">
      <c r="A56" s="246" t="s">
        <v>28</v>
      </c>
      <c r="B56" s="247"/>
      <c r="C56" s="247"/>
      <c r="D56" s="247"/>
      <c r="E56" s="248"/>
      <c r="F56" s="10">
        <v>173</v>
      </c>
      <c r="G56" s="5"/>
      <c r="H56" s="6"/>
      <c r="I56" s="47">
        <f t="shared" si="0"/>
        <v>0</v>
      </c>
      <c r="J56" s="5"/>
      <c r="K56" s="6"/>
      <c r="L56" s="47">
        <f t="shared" si="1"/>
        <v>0</v>
      </c>
    </row>
    <row r="57" spans="1:12" ht="21" customHeight="1">
      <c r="A57" s="249" t="s">
        <v>109</v>
      </c>
      <c r="B57" s="247"/>
      <c r="C57" s="247"/>
      <c r="D57" s="247"/>
      <c r="E57" s="248"/>
      <c r="F57" s="10">
        <v>174</v>
      </c>
      <c r="G57" s="48">
        <f>G58+G62</f>
        <v>-26301228.680000003</v>
      </c>
      <c r="H57" s="49">
        <f>H58+H62</f>
        <v>-188184077.60999998</v>
      </c>
      <c r="I57" s="47">
        <f t="shared" si="0"/>
        <v>-214485306.29</v>
      </c>
      <c r="J57" s="48">
        <f>J58+J62</f>
        <v>-32783081.21</v>
      </c>
      <c r="K57" s="49">
        <f>K58+K62</f>
        <v>-177280232.98</v>
      </c>
      <c r="L57" s="47">
        <f t="shared" si="1"/>
        <v>-210063314.19</v>
      </c>
    </row>
    <row r="58" spans="1:12" ht="12.75">
      <c r="A58" s="246" t="s">
        <v>110</v>
      </c>
      <c r="B58" s="247"/>
      <c r="C58" s="247"/>
      <c r="D58" s="247"/>
      <c r="E58" s="248"/>
      <c r="F58" s="10">
        <v>175</v>
      </c>
      <c r="G58" s="48">
        <f>SUM(G59:G61)</f>
        <v>-6132114.52</v>
      </c>
      <c r="H58" s="49">
        <f>SUM(H59:H61)</f>
        <v>-46328724.28</v>
      </c>
      <c r="I58" s="47">
        <f t="shared" si="0"/>
        <v>-52460838.8</v>
      </c>
      <c r="J58" s="48">
        <f>SUM(J59:J61)</f>
        <v>-5308313.19</v>
      </c>
      <c r="K58" s="49">
        <f>SUM(K59:K61)</f>
        <v>-47879100.65</v>
      </c>
      <c r="L58" s="47">
        <f t="shared" si="1"/>
        <v>-53187413.839999996</v>
      </c>
    </row>
    <row r="59" spans="1:12" ht="12.75">
      <c r="A59" s="246" t="s">
        <v>29</v>
      </c>
      <c r="B59" s="247"/>
      <c r="C59" s="247"/>
      <c r="D59" s="247"/>
      <c r="E59" s="248"/>
      <c r="F59" s="10">
        <v>176</v>
      </c>
      <c r="G59" s="5">
        <v>-4559576.84</v>
      </c>
      <c r="H59" s="6">
        <v>-31360694.9</v>
      </c>
      <c r="I59" s="47">
        <f t="shared" si="0"/>
        <v>-35920271.739999995</v>
      </c>
      <c r="J59" s="5">
        <v>-3827335.49</v>
      </c>
      <c r="K59" s="6">
        <v>-35328785.86</v>
      </c>
      <c r="L59" s="47">
        <f t="shared" si="1"/>
        <v>-39156121.35</v>
      </c>
    </row>
    <row r="60" spans="1:12" ht="12.75">
      <c r="A60" s="246" t="s">
        <v>30</v>
      </c>
      <c r="B60" s="247"/>
      <c r="C60" s="247"/>
      <c r="D60" s="247"/>
      <c r="E60" s="248"/>
      <c r="F60" s="10">
        <v>177</v>
      </c>
      <c r="G60" s="5">
        <v>-1572537.68</v>
      </c>
      <c r="H60" s="6">
        <v>-14968029.38</v>
      </c>
      <c r="I60" s="47">
        <f t="shared" si="0"/>
        <v>-16540567.06</v>
      </c>
      <c r="J60" s="5">
        <v>-1480977.7</v>
      </c>
      <c r="K60" s="6">
        <v>-12550314.79</v>
      </c>
      <c r="L60" s="47">
        <f t="shared" si="1"/>
        <v>-14031292.489999998</v>
      </c>
    </row>
    <row r="61" spans="1:12" ht="12.75">
      <c r="A61" s="246" t="s">
        <v>31</v>
      </c>
      <c r="B61" s="247"/>
      <c r="C61" s="247"/>
      <c r="D61" s="247"/>
      <c r="E61" s="248"/>
      <c r="F61" s="10">
        <v>178</v>
      </c>
      <c r="G61" s="5"/>
      <c r="H61" s="6"/>
      <c r="I61" s="47">
        <f t="shared" si="0"/>
        <v>0</v>
      </c>
      <c r="J61" s="5"/>
      <c r="K61" s="6"/>
      <c r="L61" s="47">
        <f t="shared" si="1"/>
        <v>0</v>
      </c>
    </row>
    <row r="62" spans="1:12" ht="24" customHeight="1">
      <c r="A62" s="246" t="s">
        <v>111</v>
      </c>
      <c r="B62" s="247"/>
      <c r="C62" s="247"/>
      <c r="D62" s="247"/>
      <c r="E62" s="248"/>
      <c r="F62" s="10">
        <v>179</v>
      </c>
      <c r="G62" s="48">
        <f>SUM(G63:G65)</f>
        <v>-20169114.160000004</v>
      </c>
      <c r="H62" s="49">
        <f>SUM(H63:H65)</f>
        <v>-141855353.32999998</v>
      </c>
      <c r="I62" s="47">
        <f t="shared" si="0"/>
        <v>-162024467.48999998</v>
      </c>
      <c r="J62" s="48">
        <f>SUM(J63:J65)</f>
        <v>-27474768.02</v>
      </c>
      <c r="K62" s="49">
        <f>SUM(K63:K65)</f>
        <v>-129401132.32999998</v>
      </c>
      <c r="L62" s="47">
        <f t="shared" si="1"/>
        <v>-156875900.35</v>
      </c>
    </row>
    <row r="63" spans="1:12" ht="12.75">
      <c r="A63" s="246" t="s">
        <v>32</v>
      </c>
      <c r="B63" s="247"/>
      <c r="C63" s="247"/>
      <c r="D63" s="247"/>
      <c r="E63" s="248"/>
      <c r="F63" s="10">
        <v>180</v>
      </c>
      <c r="G63" s="5">
        <v>-410334.05</v>
      </c>
      <c r="H63" s="6">
        <v>-11391063</v>
      </c>
      <c r="I63" s="47">
        <f t="shared" si="0"/>
        <v>-11801397.05</v>
      </c>
      <c r="J63" s="5">
        <v>-488265.34</v>
      </c>
      <c r="K63" s="6">
        <v>-11950006.3</v>
      </c>
      <c r="L63" s="47">
        <f t="shared" si="1"/>
        <v>-12438271.64</v>
      </c>
    </row>
    <row r="64" spans="1:12" ht="12.75">
      <c r="A64" s="246" t="s">
        <v>47</v>
      </c>
      <c r="B64" s="247"/>
      <c r="C64" s="247"/>
      <c r="D64" s="247"/>
      <c r="E64" s="248"/>
      <c r="F64" s="10">
        <v>181</v>
      </c>
      <c r="G64" s="5">
        <v>-10144739.4</v>
      </c>
      <c r="H64" s="6">
        <v>-79912072.72</v>
      </c>
      <c r="I64" s="47">
        <f t="shared" si="0"/>
        <v>-90056812.12</v>
      </c>
      <c r="J64" s="5">
        <v>-10344881.85</v>
      </c>
      <c r="K64" s="6">
        <v>-79022845.05</v>
      </c>
      <c r="L64" s="47">
        <f t="shared" si="1"/>
        <v>-89367726.89999999</v>
      </c>
    </row>
    <row r="65" spans="1:12" ht="12.75">
      <c r="A65" s="246" t="s">
        <v>48</v>
      </c>
      <c r="B65" s="247"/>
      <c r="C65" s="247"/>
      <c r="D65" s="247"/>
      <c r="E65" s="248"/>
      <c r="F65" s="10">
        <v>182</v>
      </c>
      <c r="G65" s="5">
        <v>-9614040.71</v>
      </c>
      <c r="H65" s="6">
        <v>-50552217.61</v>
      </c>
      <c r="I65" s="47">
        <f t="shared" si="0"/>
        <v>-60166258.32</v>
      </c>
      <c r="J65" s="5">
        <v>-16641620.83</v>
      </c>
      <c r="K65" s="6">
        <v>-38428280.98</v>
      </c>
      <c r="L65" s="47">
        <f t="shared" si="1"/>
        <v>-55069901.809999995</v>
      </c>
    </row>
    <row r="66" spans="1:12" ht="12.75">
      <c r="A66" s="249" t="s">
        <v>112</v>
      </c>
      <c r="B66" s="247"/>
      <c r="C66" s="247"/>
      <c r="D66" s="247"/>
      <c r="E66" s="248"/>
      <c r="F66" s="10">
        <v>183</v>
      </c>
      <c r="G66" s="48">
        <f>SUM(G67:G73)</f>
        <v>-580937.24</v>
      </c>
      <c r="H66" s="49">
        <f>SUM(H67:H73)</f>
        <v>-12912714.18</v>
      </c>
      <c r="I66" s="47">
        <f t="shared" si="0"/>
        <v>-13493651.42</v>
      </c>
      <c r="J66" s="48">
        <f>SUM(J67:J73)</f>
        <v>-3814833.0500000003</v>
      </c>
      <c r="K66" s="49">
        <f>SUM(K67:K73)</f>
        <v>-17803111.06</v>
      </c>
      <c r="L66" s="47">
        <f t="shared" si="1"/>
        <v>-21617944.11</v>
      </c>
    </row>
    <row r="67" spans="1:12" ht="21" customHeight="1">
      <c r="A67" s="246" t="s">
        <v>220</v>
      </c>
      <c r="B67" s="247"/>
      <c r="C67" s="247"/>
      <c r="D67" s="247"/>
      <c r="E67" s="248"/>
      <c r="F67" s="10">
        <v>184</v>
      </c>
      <c r="G67" s="5"/>
      <c r="H67" s="6"/>
      <c r="I67" s="47">
        <f t="shared" si="0"/>
        <v>0</v>
      </c>
      <c r="J67" s="5"/>
      <c r="K67" s="6"/>
      <c r="L67" s="47">
        <f t="shared" si="1"/>
        <v>0</v>
      </c>
    </row>
    <row r="68" spans="1:12" ht="12.75">
      <c r="A68" s="246" t="s">
        <v>49</v>
      </c>
      <c r="B68" s="247"/>
      <c r="C68" s="247"/>
      <c r="D68" s="247"/>
      <c r="E68" s="248"/>
      <c r="F68" s="10">
        <v>185</v>
      </c>
      <c r="G68" s="5"/>
      <c r="H68" s="6"/>
      <c r="I68" s="47">
        <f t="shared" si="0"/>
        <v>0</v>
      </c>
      <c r="J68" s="5"/>
      <c r="K68" s="6"/>
      <c r="L68" s="47">
        <f t="shared" si="1"/>
        <v>0</v>
      </c>
    </row>
    <row r="69" spans="1:12" ht="12.75">
      <c r="A69" s="246" t="s">
        <v>205</v>
      </c>
      <c r="B69" s="247"/>
      <c r="C69" s="247"/>
      <c r="D69" s="247"/>
      <c r="E69" s="248"/>
      <c r="F69" s="10">
        <v>186</v>
      </c>
      <c r="G69" s="5"/>
      <c r="H69" s="6"/>
      <c r="I69" s="47">
        <f t="shared" si="0"/>
        <v>0</v>
      </c>
      <c r="J69" s="5"/>
      <c r="K69" s="6">
        <v>-124730.81</v>
      </c>
      <c r="L69" s="47">
        <f t="shared" si="1"/>
        <v>-124730.81</v>
      </c>
    </row>
    <row r="70" spans="1:12" ht="23.25" customHeight="1">
      <c r="A70" s="246" t="s">
        <v>253</v>
      </c>
      <c r="B70" s="247"/>
      <c r="C70" s="247"/>
      <c r="D70" s="247"/>
      <c r="E70" s="248"/>
      <c r="F70" s="10">
        <v>187</v>
      </c>
      <c r="G70" s="5"/>
      <c r="H70" s="6">
        <v>-1668830.24</v>
      </c>
      <c r="I70" s="47">
        <f t="shared" si="0"/>
        <v>-1668830.24</v>
      </c>
      <c r="J70" s="5">
        <v>-999.93</v>
      </c>
      <c r="K70" s="6">
        <v>-8499</v>
      </c>
      <c r="L70" s="47">
        <f t="shared" si="1"/>
        <v>-9498.93</v>
      </c>
    </row>
    <row r="71" spans="1:12" ht="19.5" customHeight="1">
      <c r="A71" s="246" t="s">
        <v>254</v>
      </c>
      <c r="B71" s="247"/>
      <c r="C71" s="247"/>
      <c r="D71" s="247"/>
      <c r="E71" s="248"/>
      <c r="F71" s="10">
        <v>188</v>
      </c>
      <c r="G71" s="5">
        <v>-123349.71</v>
      </c>
      <c r="H71" s="6">
        <v>-77929.98</v>
      </c>
      <c r="I71" s="47">
        <f t="shared" si="0"/>
        <v>-201279.69</v>
      </c>
      <c r="J71" s="5">
        <v>-264334.47</v>
      </c>
      <c r="K71" s="6">
        <v>-292597.09</v>
      </c>
      <c r="L71" s="47">
        <f t="shared" si="1"/>
        <v>-556931.56</v>
      </c>
    </row>
    <row r="72" spans="1:12" ht="12.75">
      <c r="A72" s="246" t="s">
        <v>256</v>
      </c>
      <c r="B72" s="247"/>
      <c r="C72" s="247"/>
      <c r="D72" s="247"/>
      <c r="E72" s="248"/>
      <c r="F72" s="10">
        <v>189</v>
      </c>
      <c r="G72" s="5">
        <v>-329494.3</v>
      </c>
      <c r="H72" s="6">
        <v>-1996864.86</v>
      </c>
      <c r="I72" s="47">
        <f aca="true" t="shared" si="2" ref="I72:I99">G72+H72</f>
        <v>-2326359.16</v>
      </c>
      <c r="J72" s="5">
        <v>-3320484.2</v>
      </c>
      <c r="K72" s="6">
        <v>-2600907.49</v>
      </c>
      <c r="L72" s="47">
        <f aca="true" t="shared" si="3" ref="L72:L99">J72+K72</f>
        <v>-5921391.69</v>
      </c>
    </row>
    <row r="73" spans="1:12" ht="12.75">
      <c r="A73" s="246" t="s">
        <v>255</v>
      </c>
      <c r="B73" s="247"/>
      <c r="C73" s="247"/>
      <c r="D73" s="247"/>
      <c r="E73" s="248"/>
      <c r="F73" s="10">
        <v>190</v>
      </c>
      <c r="G73" s="5">
        <v>-128093.23</v>
      </c>
      <c r="H73" s="6">
        <v>-9169089.1</v>
      </c>
      <c r="I73" s="47">
        <f t="shared" si="2"/>
        <v>-9297182.33</v>
      </c>
      <c r="J73" s="5">
        <v>-229014.45</v>
      </c>
      <c r="K73" s="6">
        <v>-14776376.67</v>
      </c>
      <c r="L73" s="47">
        <f t="shared" si="3"/>
        <v>-15005391.12</v>
      </c>
    </row>
    <row r="74" spans="1:12" ht="24.75" customHeight="1">
      <c r="A74" s="249" t="s">
        <v>113</v>
      </c>
      <c r="B74" s="247"/>
      <c r="C74" s="247"/>
      <c r="D74" s="247"/>
      <c r="E74" s="248"/>
      <c r="F74" s="10">
        <v>191</v>
      </c>
      <c r="G74" s="48">
        <f>SUM(G75:G76)</f>
        <v>-5737.37</v>
      </c>
      <c r="H74" s="49">
        <f>SUM(H75:H76)</f>
        <v>-16800846.1</v>
      </c>
      <c r="I74" s="47">
        <f t="shared" si="2"/>
        <v>-16806583.470000003</v>
      </c>
      <c r="J74" s="48">
        <f>SUM(J75:J76)</f>
        <v>-86718.99</v>
      </c>
      <c r="K74" s="49">
        <f>SUM(K75:K76)</f>
        <v>-20217544.62</v>
      </c>
      <c r="L74" s="47">
        <f t="shared" si="3"/>
        <v>-20304263.61</v>
      </c>
    </row>
    <row r="75" spans="1:12" ht="12.75">
      <c r="A75" s="246" t="s">
        <v>50</v>
      </c>
      <c r="B75" s="247"/>
      <c r="C75" s="247"/>
      <c r="D75" s="247"/>
      <c r="E75" s="248"/>
      <c r="F75" s="10">
        <v>192</v>
      </c>
      <c r="G75" s="5"/>
      <c r="H75" s="6"/>
      <c r="I75" s="47">
        <f t="shared" si="2"/>
        <v>0</v>
      </c>
      <c r="J75" s="5"/>
      <c r="K75" s="6"/>
      <c r="L75" s="47">
        <f t="shared" si="3"/>
        <v>0</v>
      </c>
    </row>
    <row r="76" spans="1:12" ht="12.75">
      <c r="A76" s="246" t="s">
        <v>51</v>
      </c>
      <c r="B76" s="247"/>
      <c r="C76" s="247"/>
      <c r="D76" s="247"/>
      <c r="E76" s="248"/>
      <c r="F76" s="10">
        <v>193</v>
      </c>
      <c r="G76" s="5">
        <v>-5737.37</v>
      </c>
      <c r="H76" s="6">
        <v>-16800846.1</v>
      </c>
      <c r="I76" s="47">
        <f t="shared" si="2"/>
        <v>-16806583.470000003</v>
      </c>
      <c r="J76" s="5">
        <v>-86718.99</v>
      </c>
      <c r="K76" s="6">
        <v>-20217544.62</v>
      </c>
      <c r="L76" s="47">
        <f t="shared" si="3"/>
        <v>-20304263.61</v>
      </c>
    </row>
    <row r="77" spans="1:12" ht="12.75">
      <c r="A77" s="249" t="s">
        <v>59</v>
      </c>
      <c r="B77" s="247"/>
      <c r="C77" s="247"/>
      <c r="D77" s="247"/>
      <c r="E77" s="248"/>
      <c r="F77" s="10">
        <v>194</v>
      </c>
      <c r="G77" s="5"/>
      <c r="H77" s="6">
        <v>-55030.8</v>
      </c>
      <c r="I77" s="47">
        <f t="shared" si="2"/>
        <v>-55030.8</v>
      </c>
      <c r="J77" s="5"/>
      <c r="K77" s="6">
        <v>-177719.06</v>
      </c>
      <c r="L77" s="47">
        <f t="shared" si="3"/>
        <v>-177719.06</v>
      </c>
    </row>
    <row r="78" spans="1:12" ht="48" customHeight="1">
      <c r="A78" s="249" t="s">
        <v>364</v>
      </c>
      <c r="B78" s="247"/>
      <c r="C78" s="247"/>
      <c r="D78" s="247"/>
      <c r="E78" s="248"/>
      <c r="F78" s="10">
        <v>195</v>
      </c>
      <c r="G78" s="48">
        <f>G7+G16+G30+G31+G32+G33+G42+G50+G54+G57+G66+G74+G77</f>
        <v>6406221.460000004</v>
      </c>
      <c r="H78" s="49">
        <f>H7+H16+H30+H31+H32+H33+H42+H50+H54+H57+H66+H74+H77</f>
        <v>12850768.210000109</v>
      </c>
      <c r="I78" s="47">
        <f t="shared" si="2"/>
        <v>19256989.670000114</v>
      </c>
      <c r="J78" s="48">
        <f>J7+J16+J30+J31+J32+J33+J42+J50+J54+J57+J66+J74+J77</f>
        <v>8891463.17000003</v>
      </c>
      <c r="K78" s="49">
        <f>K7+K16+K30+K31+K32+K33+K42+K50+K54+K57+K66+K74+K77</f>
        <v>17543170.999999978</v>
      </c>
      <c r="L78" s="47">
        <f t="shared" si="3"/>
        <v>26434634.17000001</v>
      </c>
    </row>
    <row r="79" spans="1:12" ht="12.75">
      <c r="A79" s="249" t="s">
        <v>114</v>
      </c>
      <c r="B79" s="247"/>
      <c r="C79" s="247"/>
      <c r="D79" s="247"/>
      <c r="E79" s="248"/>
      <c r="F79" s="10">
        <v>196</v>
      </c>
      <c r="G79" s="48">
        <f>SUM(G80:G81)</f>
        <v>-1281244.3</v>
      </c>
      <c r="H79" s="49">
        <f>SUM(H80:H81)</f>
        <v>-2570153.64</v>
      </c>
      <c r="I79" s="47">
        <f t="shared" si="2"/>
        <v>-3851397.9400000004</v>
      </c>
      <c r="J79" s="48">
        <f>SUM(J80:J81)</f>
        <v>-1778292.64</v>
      </c>
      <c r="K79" s="49">
        <f>SUM(K80:K81)</f>
        <v>-3508634.2</v>
      </c>
      <c r="L79" s="47">
        <f t="shared" si="3"/>
        <v>-5286926.84</v>
      </c>
    </row>
    <row r="80" spans="1:12" ht="12.75">
      <c r="A80" s="246" t="s">
        <v>52</v>
      </c>
      <c r="B80" s="247"/>
      <c r="C80" s="247"/>
      <c r="D80" s="247"/>
      <c r="E80" s="248"/>
      <c r="F80" s="10">
        <v>197</v>
      </c>
      <c r="G80" s="5">
        <v>-1281244.3</v>
      </c>
      <c r="H80" s="6">
        <v>-2570153.64</v>
      </c>
      <c r="I80" s="47">
        <f t="shared" si="2"/>
        <v>-3851397.9400000004</v>
      </c>
      <c r="J80" s="5">
        <v>-1778292.64</v>
      </c>
      <c r="K80" s="6">
        <v>-3508634.2</v>
      </c>
      <c r="L80" s="47">
        <f t="shared" si="3"/>
        <v>-5286926.84</v>
      </c>
    </row>
    <row r="81" spans="1:12" ht="12.75">
      <c r="A81" s="246" t="s">
        <v>53</v>
      </c>
      <c r="B81" s="247"/>
      <c r="C81" s="247"/>
      <c r="D81" s="247"/>
      <c r="E81" s="248"/>
      <c r="F81" s="10">
        <v>198</v>
      </c>
      <c r="G81" s="5"/>
      <c r="H81" s="6"/>
      <c r="I81" s="47">
        <f t="shared" si="2"/>
        <v>0</v>
      </c>
      <c r="J81" s="5"/>
      <c r="K81" s="6"/>
      <c r="L81" s="47">
        <f t="shared" si="3"/>
        <v>0</v>
      </c>
    </row>
    <row r="82" spans="1:12" ht="21" customHeight="1">
      <c r="A82" s="249" t="s">
        <v>207</v>
      </c>
      <c r="B82" s="247"/>
      <c r="C82" s="247"/>
      <c r="D82" s="247"/>
      <c r="E82" s="248"/>
      <c r="F82" s="10">
        <v>199</v>
      </c>
      <c r="G82" s="48">
        <f>G78+G79</f>
        <v>5124977.160000004</v>
      </c>
      <c r="H82" s="49">
        <f>H78+H79</f>
        <v>10280614.570000108</v>
      </c>
      <c r="I82" s="47">
        <f t="shared" si="2"/>
        <v>15405591.730000112</v>
      </c>
      <c r="J82" s="48">
        <f>J78+J79</f>
        <v>7113170.53000003</v>
      </c>
      <c r="K82" s="49">
        <f>K78+K79</f>
        <v>14034536.799999978</v>
      </c>
      <c r="L82" s="47">
        <f>J82+K82</f>
        <v>21147707.33000001</v>
      </c>
    </row>
    <row r="83" spans="1:12" ht="12.75">
      <c r="A83" s="249" t="s">
        <v>257</v>
      </c>
      <c r="B83" s="250"/>
      <c r="C83" s="250"/>
      <c r="D83" s="250"/>
      <c r="E83" s="258"/>
      <c r="F83" s="10">
        <v>200</v>
      </c>
      <c r="G83" s="5"/>
      <c r="H83" s="6"/>
      <c r="I83" s="47">
        <f t="shared" si="2"/>
        <v>0</v>
      </c>
      <c r="J83" s="5"/>
      <c r="K83" s="6"/>
      <c r="L83" s="47">
        <f t="shared" si="3"/>
        <v>0</v>
      </c>
    </row>
    <row r="84" spans="1:12" ht="12.75">
      <c r="A84" s="249" t="s">
        <v>258</v>
      </c>
      <c r="B84" s="250"/>
      <c r="C84" s="250"/>
      <c r="D84" s="250"/>
      <c r="E84" s="258"/>
      <c r="F84" s="10">
        <v>201</v>
      </c>
      <c r="G84" s="5"/>
      <c r="H84" s="6"/>
      <c r="I84" s="47">
        <f t="shared" si="2"/>
        <v>0</v>
      </c>
      <c r="J84" s="5"/>
      <c r="K84" s="6"/>
      <c r="L84" s="47">
        <f t="shared" si="3"/>
        <v>0</v>
      </c>
    </row>
    <row r="85" spans="1:12" ht="12.75">
      <c r="A85" s="249" t="s">
        <v>263</v>
      </c>
      <c r="B85" s="250"/>
      <c r="C85" s="250"/>
      <c r="D85" s="250"/>
      <c r="E85" s="250"/>
      <c r="F85" s="10">
        <v>202</v>
      </c>
      <c r="G85" s="5">
        <f>+G7+G16+G30+G31+G32+G81</f>
        <v>111646917.9</v>
      </c>
      <c r="H85" s="6">
        <f>+H7+H16+H30+H31+H32+H81</f>
        <v>520344041.34000015</v>
      </c>
      <c r="I85" s="53">
        <f>IF((G85+H85)=(I7+I16+I30+I31+I32+I81),(G85+H85),FALSE)</f>
        <v>631990959.2400001</v>
      </c>
      <c r="J85" s="5">
        <f>+J7+J16+J30+J31+J32+J81</f>
        <v>112785093.35000002</v>
      </c>
      <c r="K85" s="6">
        <f>+K7+K16+K30+K31+K32+K81</f>
        <v>529145372.06999993</v>
      </c>
      <c r="L85" s="53">
        <f>IF((J85+K85)=(L7+L16+L30+L31+L32+L81),(J85+K85),FALSE)</f>
        <v>641930465.42</v>
      </c>
    </row>
    <row r="86" spans="1:12" ht="12.75">
      <c r="A86" s="249" t="s">
        <v>264</v>
      </c>
      <c r="B86" s="250"/>
      <c r="C86" s="250"/>
      <c r="D86" s="250"/>
      <c r="E86" s="250"/>
      <c r="F86" s="10">
        <v>203</v>
      </c>
      <c r="G86" s="5">
        <f>+G33+G42+G50+G54+G57+G66+G74+G77+G80</f>
        <v>-106521940.74</v>
      </c>
      <c r="H86" s="6">
        <f>+H33+H42+H50+H54+H57+H66+H74+H77+H80</f>
        <v>-510063426.7700001</v>
      </c>
      <c r="I86" s="53">
        <f>IF((G86+H86)=(I33+I42+I50+I54+I57+I66+I74+I77+I80),(G86+H86),FALSE)</f>
        <v>-616585367.5100001</v>
      </c>
      <c r="J86" s="5">
        <f>+J33+J42+J50+J54+J57+J66+J74+J77+J80</f>
        <v>-105671922.82000001</v>
      </c>
      <c r="K86" s="6">
        <f>+K33+K42+K50+K54+K57+K66+K74+K77+K80</f>
        <v>-515110835.2699999</v>
      </c>
      <c r="L86" s="53">
        <f>IF((J86+K86)=(L33+L42+L50+L54+L57+L66+L74+L77+L80),(J86+K86),FALSE)</f>
        <v>-620782758.0899999</v>
      </c>
    </row>
    <row r="87" spans="1:12" ht="12.75">
      <c r="A87" s="249" t="s">
        <v>208</v>
      </c>
      <c r="B87" s="247"/>
      <c r="C87" s="247"/>
      <c r="D87" s="247"/>
      <c r="E87" s="247"/>
      <c r="F87" s="10">
        <v>204</v>
      </c>
      <c r="G87" s="48">
        <f>SUM(G88:G94)-G95</f>
        <v>1916758.73</v>
      </c>
      <c r="H87" s="49">
        <f>SUM(H88:H94)-H95</f>
        <v>4446703.33</v>
      </c>
      <c r="I87" s="47">
        <f t="shared" si="2"/>
        <v>6363462.0600000005</v>
      </c>
      <c r="J87" s="48">
        <f>SUM(J88:J94)-J95</f>
        <v>4227114.92</v>
      </c>
      <c r="K87" s="49">
        <f>SUM(K88:K94)-K95</f>
        <v>6587909.9</v>
      </c>
      <c r="L87" s="47">
        <f t="shared" si="3"/>
        <v>10815024.82</v>
      </c>
    </row>
    <row r="88" spans="1:12" ht="19.5" customHeight="1">
      <c r="A88" s="246" t="s">
        <v>265</v>
      </c>
      <c r="B88" s="247"/>
      <c r="C88" s="247"/>
      <c r="D88" s="247"/>
      <c r="E88" s="247"/>
      <c r="F88" s="10">
        <v>205</v>
      </c>
      <c r="G88" s="5"/>
      <c r="H88" s="6"/>
      <c r="I88" s="47">
        <f t="shared" si="2"/>
        <v>0</v>
      </c>
      <c r="J88" s="5"/>
      <c r="K88" s="6"/>
      <c r="L88" s="47">
        <f t="shared" si="3"/>
        <v>0</v>
      </c>
    </row>
    <row r="89" spans="1:12" ht="23.25" customHeight="1">
      <c r="A89" s="246" t="s">
        <v>266</v>
      </c>
      <c r="B89" s="247"/>
      <c r="C89" s="247"/>
      <c r="D89" s="247"/>
      <c r="E89" s="247"/>
      <c r="F89" s="10">
        <v>206</v>
      </c>
      <c r="G89" s="5">
        <v>1916758.73</v>
      </c>
      <c r="H89" s="6">
        <v>5955634.63</v>
      </c>
      <c r="I89" s="47">
        <f t="shared" si="2"/>
        <v>7872393.359999999</v>
      </c>
      <c r="J89" s="5">
        <v>4227114.92</v>
      </c>
      <c r="K89" s="6">
        <v>7925706.66</v>
      </c>
      <c r="L89" s="47">
        <f t="shared" si="3"/>
        <v>12152821.58</v>
      </c>
    </row>
    <row r="90" spans="1:12" ht="21.75" customHeight="1">
      <c r="A90" s="246" t="s">
        <v>267</v>
      </c>
      <c r="B90" s="247"/>
      <c r="C90" s="247"/>
      <c r="D90" s="247"/>
      <c r="E90" s="247"/>
      <c r="F90" s="10">
        <v>207</v>
      </c>
      <c r="G90" s="5"/>
      <c r="H90" s="6">
        <v>-1508931.3</v>
      </c>
      <c r="I90" s="47">
        <f t="shared" si="2"/>
        <v>-1508931.3</v>
      </c>
      <c r="J90" s="5"/>
      <c r="K90" s="6">
        <v>-1337796.76</v>
      </c>
      <c r="L90" s="47">
        <f t="shared" si="3"/>
        <v>-1337796.76</v>
      </c>
    </row>
    <row r="91" spans="1:12" ht="21" customHeight="1">
      <c r="A91" s="246" t="s">
        <v>268</v>
      </c>
      <c r="B91" s="247"/>
      <c r="C91" s="247"/>
      <c r="D91" s="247"/>
      <c r="E91" s="247"/>
      <c r="F91" s="10">
        <v>208</v>
      </c>
      <c r="G91" s="5"/>
      <c r="H91" s="6"/>
      <c r="I91" s="47">
        <f t="shared" si="2"/>
        <v>0</v>
      </c>
      <c r="J91" s="5"/>
      <c r="K91" s="6"/>
      <c r="L91" s="47">
        <f t="shared" si="3"/>
        <v>0</v>
      </c>
    </row>
    <row r="92" spans="1:12" ht="12.75">
      <c r="A92" s="246" t="s">
        <v>269</v>
      </c>
      <c r="B92" s="247"/>
      <c r="C92" s="247"/>
      <c r="D92" s="247"/>
      <c r="E92" s="247"/>
      <c r="F92" s="10">
        <v>209</v>
      </c>
      <c r="G92" s="5"/>
      <c r="H92" s="6"/>
      <c r="I92" s="47">
        <f t="shared" si="2"/>
        <v>0</v>
      </c>
      <c r="J92" s="5"/>
      <c r="K92" s="6"/>
      <c r="L92" s="47">
        <f t="shared" si="3"/>
        <v>0</v>
      </c>
    </row>
    <row r="93" spans="1:12" ht="22.5" customHeight="1">
      <c r="A93" s="246" t="s">
        <v>270</v>
      </c>
      <c r="B93" s="247"/>
      <c r="C93" s="247"/>
      <c r="D93" s="247"/>
      <c r="E93" s="247"/>
      <c r="F93" s="10">
        <v>210</v>
      </c>
      <c r="G93" s="5"/>
      <c r="H93" s="6"/>
      <c r="I93" s="47">
        <f t="shared" si="2"/>
        <v>0</v>
      </c>
      <c r="J93" s="5"/>
      <c r="K93" s="6"/>
      <c r="L93" s="47">
        <f t="shared" si="3"/>
        <v>0</v>
      </c>
    </row>
    <row r="94" spans="1:12" ht="12.75">
      <c r="A94" s="246" t="s">
        <v>271</v>
      </c>
      <c r="B94" s="247"/>
      <c r="C94" s="247"/>
      <c r="D94" s="247"/>
      <c r="E94" s="247"/>
      <c r="F94" s="10">
        <v>211</v>
      </c>
      <c r="G94" s="5"/>
      <c r="H94" s="6"/>
      <c r="I94" s="47">
        <f t="shared" si="2"/>
        <v>0</v>
      </c>
      <c r="J94" s="5"/>
      <c r="K94" s="6"/>
      <c r="L94" s="47">
        <f t="shared" si="3"/>
        <v>0</v>
      </c>
    </row>
    <row r="95" spans="1:12" ht="12.75">
      <c r="A95" s="246" t="s">
        <v>272</v>
      </c>
      <c r="B95" s="247"/>
      <c r="C95" s="247"/>
      <c r="D95" s="247"/>
      <c r="E95" s="247"/>
      <c r="F95" s="10">
        <v>212</v>
      </c>
      <c r="G95" s="5"/>
      <c r="H95" s="6"/>
      <c r="I95" s="47">
        <f t="shared" si="2"/>
        <v>0</v>
      </c>
      <c r="J95" s="5"/>
      <c r="K95" s="6"/>
      <c r="L95" s="47">
        <f t="shared" si="3"/>
        <v>0</v>
      </c>
    </row>
    <row r="96" spans="1:12" ht="12.75">
      <c r="A96" s="249" t="s">
        <v>206</v>
      </c>
      <c r="B96" s="247"/>
      <c r="C96" s="247"/>
      <c r="D96" s="247"/>
      <c r="E96" s="247"/>
      <c r="F96" s="10">
        <v>213</v>
      </c>
      <c r="G96" s="48">
        <f>G82+G87</f>
        <v>7041735.890000004</v>
      </c>
      <c r="H96" s="49">
        <f>H82+H87</f>
        <v>14727317.900000108</v>
      </c>
      <c r="I96" s="47">
        <f t="shared" si="2"/>
        <v>21769053.79000011</v>
      </c>
      <c r="J96" s="48">
        <f>J82+J87</f>
        <v>11340285.450000029</v>
      </c>
      <c r="K96" s="49">
        <f>K82+K87</f>
        <v>20622446.69999998</v>
      </c>
      <c r="L96" s="47">
        <f t="shared" si="3"/>
        <v>31962732.15000001</v>
      </c>
    </row>
    <row r="97" spans="1:12" ht="12.75">
      <c r="A97" s="249" t="s">
        <v>257</v>
      </c>
      <c r="B97" s="250"/>
      <c r="C97" s="250"/>
      <c r="D97" s="250"/>
      <c r="E97" s="258"/>
      <c r="F97" s="10">
        <v>214</v>
      </c>
      <c r="G97" s="5"/>
      <c r="H97" s="6"/>
      <c r="I97" s="47">
        <f t="shared" si="2"/>
        <v>0</v>
      </c>
      <c r="J97" s="5"/>
      <c r="K97" s="6"/>
      <c r="L97" s="47">
        <f t="shared" si="3"/>
        <v>0</v>
      </c>
    </row>
    <row r="98" spans="1:12" ht="12.75">
      <c r="A98" s="249" t="s">
        <v>258</v>
      </c>
      <c r="B98" s="250"/>
      <c r="C98" s="250"/>
      <c r="D98" s="250"/>
      <c r="E98" s="258"/>
      <c r="F98" s="10">
        <v>215</v>
      </c>
      <c r="G98" s="5"/>
      <c r="H98" s="6"/>
      <c r="I98" s="47">
        <f t="shared" si="2"/>
        <v>0</v>
      </c>
      <c r="J98" s="5"/>
      <c r="K98" s="6"/>
      <c r="L98" s="47">
        <f t="shared" si="3"/>
        <v>0</v>
      </c>
    </row>
    <row r="99" spans="1:12" ht="12.75">
      <c r="A99" s="251" t="s">
        <v>298</v>
      </c>
      <c r="B99" s="253"/>
      <c r="C99" s="253"/>
      <c r="D99" s="253"/>
      <c r="E99" s="253"/>
      <c r="F99" s="11">
        <v>216</v>
      </c>
      <c r="G99" s="7">
        <v>0</v>
      </c>
      <c r="H99" s="8">
        <v>0</v>
      </c>
      <c r="I99" s="50">
        <f t="shared" si="2"/>
        <v>0</v>
      </c>
      <c r="J99" s="7">
        <v>0</v>
      </c>
      <c r="K99" s="8">
        <v>0</v>
      </c>
      <c r="L99" s="50">
        <f t="shared" si="3"/>
        <v>0</v>
      </c>
    </row>
    <row r="100" spans="1:12" ht="12.75">
      <c r="A100" s="266" t="s">
        <v>377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K17 I25:K34 I38:I54 I57:I73 I79:I84 I96" formula="1"/>
    <ignoredError sqref="I18:K19 I24:K24 I74 I78 I85:I87" formula="1" formulaRange="1"/>
    <ignoredError sqref="G20:K23 G18:H19 G24:H24 H75:L77 H74 J74:L74 H78 J78:L78" formulaRange="1"/>
    <ignoredError sqref="I85:I87" formula="1" unlockedFormula="1"/>
    <ignoredError sqref="G85:H87 J85:L8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2.75"/>
  <cols>
    <col min="1" max="16384" width="9.140625" style="58" customWidth="1"/>
  </cols>
  <sheetData>
    <row r="1" spans="1:10" ht="12.75">
      <c r="A1" s="267" t="s">
        <v>210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ht="12.75">
      <c r="A2" s="270" t="s">
        <v>397</v>
      </c>
      <c r="B2" s="271"/>
      <c r="C2" s="271"/>
      <c r="D2" s="271"/>
      <c r="E2" s="271"/>
      <c r="F2" s="271"/>
      <c r="G2" s="271"/>
      <c r="H2" s="271"/>
      <c r="I2" s="271"/>
      <c r="J2" s="269"/>
    </row>
    <row r="3" spans="1:11" ht="12.75">
      <c r="A3" s="27"/>
      <c r="B3" s="60"/>
      <c r="C3" s="60"/>
      <c r="D3" s="286"/>
      <c r="E3" s="286"/>
      <c r="F3" s="60"/>
      <c r="G3" s="60"/>
      <c r="H3" s="60"/>
      <c r="I3" s="60"/>
      <c r="J3" s="61"/>
      <c r="K3" s="33" t="s">
        <v>58</v>
      </c>
    </row>
    <row r="4" spans="1:11" ht="33.75">
      <c r="A4" s="272" t="s">
        <v>6</v>
      </c>
      <c r="B4" s="272"/>
      <c r="C4" s="272"/>
      <c r="D4" s="272"/>
      <c r="E4" s="272"/>
      <c r="F4" s="272"/>
      <c r="G4" s="272"/>
      <c r="H4" s="272"/>
      <c r="I4" s="68" t="s">
        <v>62</v>
      </c>
      <c r="J4" s="69" t="s">
        <v>373</v>
      </c>
      <c r="K4" s="69" t="s">
        <v>374</v>
      </c>
    </row>
    <row r="5" spans="1:11" ht="12.75" customHeight="1">
      <c r="A5" s="273">
        <v>1</v>
      </c>
      <c r="B5" s="273"/>
      <c r="C5" s="273"/>
      <c r="D5" s="273"/>
      <c r="E5" s="273"/>
      <c r="F5" s="273"/>
      <c r="G5" s="273"/>
      <c r="H5" s="273"/>
      <c r="I5" s="70">
        <v>2</v>
      </c>
      <c r="J5" s="71" t="s">
        <v>60</v>
      </c>
      <c r="K5" s="71" t="s">
        <v>61</v>
      </c>
    </row>
    <row r="6" spans="1:11" ht="12.75">
      <c r="A6" s="277" t="s">
        <v>212</v>
      </c>
      <c r="B6" s="278"/>
      <c r="C6" s="278"/>
      <c r="D6" s="278"/>
      <c r="E6" s="278"/>
      <c r="F6" s="278"/>
      <c r="G6" s="278"/>
      <c r="H6" s="279"/>
      <c r="I6" s="66">
        <v>1</v>
      </c>
      <c r="J6" s="67">
        <f>J7+J18+J36</f>
        <v>-90057290</v>
      </c>
      <c r="K6" s="67">
        <f>K7+K18+K36</f>
        <v>54741347.27000056</v>
      </c>
    </row>
    <row r="7" spans="1:11" ht="12.75">
      <c r="A7" s="280" t="s">
        <v>213</v>
      </c>
      <c r="B7" s="275"/>
      <c r="C7" s="275"/>
      <c r="D7" s="275"/>
      <c r="E7" s="275"/>
      <c r="F7" s="275"/>
      <c r="G7" s="275"/>
      <c r="H7" s="276"/>
      <c r="I7" s="14">
        <v>2</v>
      </c>
      <c r="J7" s="62">
        <f>J8+J9</f>
        <v>49863526</v>
      </c>
      <c r="K7" s="62">
        <f>K8+K9</f>
        <v>-12129207.329999775</v>
      </c>
    </row>
    <row r="8" spans="1:11" ht="12.75">
      <c r="A8" s="274" t="s">
        <v>85</v>
      </c>
      <c r="B8" s="275"/>
      <c r="C8" s="275"/>
      <c r="D8" s="275"/>
      <c r="E8" s="275"/>
      <c r="F8" s="275"/>
      <c r="G8" s="275"/>
      <c r="H8" s="276"/>
      <c r="I8" s="14">
        <v>3</v>
      </c>
      <c r="J8" s="20">
        <v>19256990</v>
      </c>
      <c r="K8" s="20">
        <v>26434634.17</v>
      </c>
    </row>
    <row r="9" spans="1:11" ht="12.75">
      <c r="A9" s="274" t="s">
        <v>86</v>
      </c>
      <c r="B9" s="275"/>
      <c r="C9" s="275"/>
      <c r="D9" s="275"/>
      <c r="E9" s="275"/>
      <c r="F9" s="275"/>
      <c r="G9" s="275"/>
      <c r="H9" s="276"/>
      <c r="I9" s="14">
        <v>4</v>
      </c>
      <c r="J9" s="62">
        <f>SUM(J10:J17)</f>
        <v>30606536</v>
      </c>
      <c r="K9" s="62">
        <f>SUM(K10:K17)</f>
        <v>-38563841.49999978</v>
      </c>
    </row>
    <row r="10" spans="1:11" ht="12.75">
      <c r="A10" s="274" t="s">
        <v>115</v>
      </c>
      <c r="B10" s="275"/>
      <c r="C10" s="275"/>
      <c r="D10" s="275"/>
      <c r="E10" s="275"/>
      <c r="F10" s="275"/>
      <c r="G10" s="275"/>
      <c r="H10" s="276"/>
      <c r="I10" s="14">
        <v>5</v>
      </c>
      <c r="J10" s="20">
        <v>9630713</v>
      </c>
      <c r="K10" s="20">
        <v>11671638.270000001</v>
      </c>
    </row>
    <row r="11" spans="1:11" ht="12.75">
      <c r="A11" s="274" t="s">
        <v>116</v>
      </c>
      <c r="B11" s="275"/>
      <c r="C11" s="275"/>
      <c r="D11" s="275"/>
      <c r="E11" s="275"/>
      <c r="F11" s="275"/>
      <c r="G11" s="275"/>
      <c r="H11" s="276"/>
      <c r="I11" s="14">
        <v>6</v>
      </c>
      <c r="J11" s="20">
        <v>661753</v>
      </c>
      <c r="K11" s="20">
        <v>766633.37</v>
      </c>
    </row>
    <row r="12" spans="1:11" ht="12.75">
      <c r="A12" s="274" t="s">
        <v>117</v>
      </c>
      <c r="B12" s="275"/>
      <c r="C12" s="275"/>
      <c r="D12" s="275"/>
      <c r="E12" s="275"/>
      <c r="F12" s="275"/>
      <c r="G12" s="275"/>
      <c r="H12" s="276"/>
      <c r="I12" s="14">
        <v>7</v>
      </c>
      <c r="J12" s="20">
        <v>18296866</v>
      </c>
      <c r="K12" s="20">
        <v>-9229451.18</v>
      </c>
    </row>
    <row r="13" spans="1:11" ht="12.75">
      <c r="A13" s="274" t="s">
        <v>118</v>
      </c>
      <c r="B13" s="275"/>
      <c r="C13" s="275"/>
      <c r="D13" s="275"/>
      <c r="E13" s="275"/>
      <c r="F13" s="275"/>
      <c r="G13" s="275"/>
      <c r="H13" s="276"/>
      <c r="I13" s="14">
        <v>8</v>
      </c>
      <c r="J13" s="20">
        <v>0</v>
      </c>
      <c r="K13" s="20">
        <v>0</v>
      </c>
    </row>
    <row r="14" spans="1:11" ht="12.75">
      <c r="A14" s="274" t="s">
        <v>119</v>
      </c>
      <c r="B14" s="275"/>
      <c r="C14" s="275"/>
      <c r="D14" s="275"/>
      <c r="E14" s="275"/>
      <c r="F14" s="275"/>
      <c r="G14" s="275"/>
      <c r="H14" s="276"/>
      <c r="I14" s="14">
        <v>9</v>
      </c>
      <c r="J14" s="20">
        <v>0</v>
      </c>
      <c r="K14" s="20">
        <v>-55648867.730000004</v>
      </c>
    </row>
    <row r="15" spans="1:11" ht="12.75">
      <c r="A15" s="274" t="s">
        <v>120</v>
      </c>
      <c r="B15" s="275"/>
      <c r="C15" s="275"/>
      <c r="D15" s="275"/>
      <c r="E15" s="275"/>
      <c r="F15" s="275"/>
      <c r="G15" s="275"/>
      <c r="H15" s="276"/>
      <c r="I15" s="14">
        <v>10</v>
      </c>
      <c r="J15" s="20">
        <v>0</v>
      </c>
      <c r="K15" s="20">
        <v>-2626467.63</v>
      </c>
    </row>
    <row r="16" spans="1:11" ht="21" customHeight="1">
      <c r="A16" s="274" t="s">
        <v>121</v>
      </c>
      <c r="B16" s="275"/>
      <c r="C16" s="275"/>
      <c r="D16" s="275"/>
      <c r="E16" s="275"/>
      <c r="F16" s="275"/>
      <c r="G16" s="275"/>
      <c r="H16" s="276"/>
      <c r="I16" s="14">
        <v>11</v>
      </c>
      <c r="J16" s="20">
        <v>0</v>
      </c>
      <c r="K16" s="20">
        <v>-1163000.87</v>
      </c>
    </row>
    <row r="17" spans="1:11" ht="12.75">
      <c r="A17" s="274" t="s">
        <v>122</v>
      </c>
      <c r="B17" s="275"/>
      <c r="C17" s="275"/>
      <c r="D17" s="275"/>
      <c r="E17" s="275"/>
      <c r="F17" s="275"/>
      <c r="G17" s="275"/>
      <c r="H17" s="276"/>
      <c r="I17" s="14">
        <v>12</v>
      </c>
      <c r="J17" s="20">
        <v>2017204</v>
      </c>
      <c r="K17" s="20">
        <v>17665674.270000227</v>
      </c>
    </row>
    <row r="18" spans="1:11" ht="12.75">
      <c r="A18" s="280" t="s">
        <v>123</v>
      </c>
      <c r="B18" s="275"/>
      <c r="C18" s="275"/>
      <c r="D18" s="275"/>
      <c r="E18" s="275"/>
      <c r="F18" s="275"/>
      <c r="G18" s="275"/>
      <c r="H18" s="276"/>
      <c r="I18" s="14">
        <v>13</v>
      </c>
      <c r="J18" s="63">
        <f>SUM(J19:J35)</f>
        <v>-133746938</v>
      </c>
      <c r="K18" s="63">
        <f>SUM(K19:K35)</f>
        <v>72157481.44000034</v>
      </c>
    </row>
    <row r="19" spans="1:11" ht="12.75">
      <c r="A19" s="274" t="s">
        <v>124</v>
      </c>
      <c r="B19" s="275"/>
      <c r="C19" s="275"/>
      <c r="D19" s="275"/>
      <c r="E19" s="275"/>
      <c r="F19" s="275"/>
      <c r="G19" s="275"/>
      <c r="H19" s="276"/>
      <c r="I19" s="14">
        <v>14</v>
      </c>
      <c r="J19" s="20">
        <v>-4817576</v>
      </c>
      <c r="K19" s="20">
        <v>-7245537.659999967</v>
      </c>
    </row>
    <row r="20" spans="1:11" ht="19.5" customHeight="1">
      <c r="A20" s="274" t="s">
        <v>147</v>
      </c>
      <c r="B20" s="275"/>
      <c r="C20" s="275"/>
      <c r="D20" s="275"/>
      <c r="E20" s="275"/>
      <c r="F20" s="275"/>
      <c r="G20" s="275"/>
      <c r="H20" s="276"/>
      <c r="I20" s="14">
        <v>15</v>
      </c>
      <c r="J20" s="20">
        <v>-115116333</v>
      </c>
      <c r="K20" s="20">
        <v>30722614.210000023</v>
      </c>
    </row>
    <row r="21" spans="1:11" ht="12.75">
      <c r="A21" s="274" t="s">
        <v>125</v>
      </c>
      <c r="B21" s="275"/>
      <c r="C21" s="275"/>
      <c r="D21" s="275"/>
      <c r="E21" s="275"/>
      <c r="F21" s="275"/>
      <c r="G21" s="275"/>
      <c r="H21" s="276"/>
      <c r="I21" s="14">
        <v>16</v>
      </c>
      <c r="J21" s="20">
        <v>-52382964</v>
      </c>
      <c r="K21" s="20">
        <v>4598464.839999929</v>
      </c>
    </row>
    <row r="22" spans="1:11" ht="22.5" customHeight="1">
      <c r="A22" s="274" t="s">
        <v>126</v>
      </c>
      <c r="B22" s="275"/>
      <c r="C22" s="275"/>
      <c r="D22" s="275"/>
      <c r="E22" s="275"/>
      <c r="F22" s="275"/>
      <c r="G22" s="275"/>
      <c r="H22" s="276"/>
      <c r="I22" s="14">
        <v>17</v>
      </c>
      <c r="J22" s="20">
        <v>0</v>
      </c>
      <c r="K22" s="20">
        <v>0</v>
      </c>
    </row>
    <row r="23" spans="1:11" ht="21" customHeight="1">
      <c r="A23" s="274" t="s">
        <v>127</v>
      </c>
      <c r="B23" s="275"/>
      <c r="C23" s="275"/>
      <c r="D23" s="275"/>
      <c r="E23" s="275"/>
      <c r="F23" s="275"/>
      <c r="G23" s="275"/>
      <c r="H23" s="276"/>
      <c r="I23" s="14">
        <v>18</v>
      </c>
      <c r="J23" s="20">
        <v>415060</v>
      </c>
      <c r="K23" s="20">
        <v>638842.5600000005</v>
      </c>
    </row>
    <row r="24" spans="1:11" ht="12.75">
      <c r="A24" s="274" t="s">
        <v>128</v>
      </c>
      <c r="B24" s="275"/>
      <c r="C24" s="275"/>
      <c r="D24" s="275"/>
      <c r="E24" s="275"/>
      <c r="F24" s="275"/>
      <c r="G24" s="275"/>
      <c r="H24" s="276"/>
      <c r="I24" s="14">
        <v>19</v>
      </c>
      <c r="J24" s="20">
        <v>-76486459</v>
      </c>
      <c r="K24" s="20">
        <v>-81480542.97000003</v>
      </c>
    </row>
    <row r="25" spans="1:11" ht="12.75">
      <c r="A25" s="274" t="s">
        <v>129</v>
      </c>
      <c r="B25" s="275"/>
      <c r="C25" s="275"/>
      <c r="D25" s="275"/>
      <c r="E25" s="275"/>
      <c r="F25" s="275"/>
      <c r="G25" s="275"/>
      <c r="H25" s="276"/>
      <c r="I25" s="14">
        <v>20</v>
      </c>
      <c r="J25" s="20">
        <v>1621515</v>
      </c>
      <c r="K25" s="20">
        <v>0</v>
      </c>
    </row>
    <row r="26" spans="1:11" ht="12.75">
      <c r="A26" s="274" t="s">
        <v>130</v>
      </c>
      <c r="B26" s="275"/>
      <c r="C26" s="275"/>
      <c r="D26" s="275"/>
      <c r="E26" s="275"/>
      <c r="F26" s="275"/>
      <c r="G26" s="275"/>
      <c r="H26" s="276"/>
      <c r="I26" s="14">
        <v>21</v>
      </c>
      <c r="J26" s="20">
        <v>-256093886</v>
      </c>
      <c r="K26" s="20">
        <v>-226665312.9</v>
      </c>
    </row>
    <row r="27" spans="1:11" ht="12.75">
      <c r="A27" s="274" t="s">
        <v>131</v>
      </c>
      <c r="B27" s="275"/>
      <c r="C27" s="275"/>
      <c r="D27" s="275"/>
      <c r="E27" s="275"/>
      <c r="F27" s="275"/>
      <c r="G27" s="275"/>
      <c r="H27" s="276"/>
      <c r="I27" s="14">
        <v>22</v>
      </c>
      <c r="J27" s="20">
        <v>0</v>
      </c>
      <c r="K27" s="20">
        <v>0</v>
      </c>
    </row>
    <row r="28" spans="1:11" ht="21" customHeight="1">
      <c r="A28" s="274" t="s">
        <v>146</v>
      </c>
      <c r="B28" s="275"/>
      <c r="C28" s="275"/>
      <c r="D28" s="275"/>
      <c r="E28" s="275"/>
      <c r="F28" s="275"/>
      <c r="G28" s="275"/>
      <c r="H28" s="276"/>
      <c r="I28" s="14">
        <v>23</v>
      </c>
      <c r="J28" s="20">
        <v>-781431</v>
      </c>
      <c r="K28" s="20">
        <v>-833761.8900000006</v>
      </c>
    </row>
    <row r="29" spans="1:11" ht="12.75">
      <c r="A29" s="274" t="s">
        <v>132</v>
      </c>
      <c r="B29" s="275"/>
      <c r="C29" s="275"/>
      <c r="D29" s="275"/>
      <c r="E29" s="275"/>
      <c r="F29" s="275"/>
      <c r="G29" s="275"/>
      <c r="H29" s="276"/>
      <c r="I29" s="14">
        <v>24</v>
      </c>
      <c r="J29" s="20">
        <v>331172107</v>
      </c>
      <c r="K29" s="20">
        <v>345677115.5600004</v>
      </c>
    </row>
    <row r="30" spans="1:11" ht="19.5" customHeight="1">
      <c r="A30" s="274" t="s">
        <v>133</v>
      </c>
      <c r="B30" s="275"/>
      <c r="C30" s="275"/>
      <c r="D30" s="275"/>
      <c r="E30" s="275"/>
      <c r="F30" s="275"/>
      <c r="G30" s="275"/>
      <c r="H30" s="276"/>
      <c r="I30" s="14">
        <v>25</v>
      </c>
      <c r="J30" s="20">
        <v>-415060</v>
      </c>
      <c r="K30" s="20">
        <v>-638842.5600000005</v>
      </c>
    </row>
    <row r="31" spans="1:11" ht="12.75">
      <c r="A31" s="274" t="s">
        <v>134</v>
      </c>
      <c r="B31" s="275"/>
      <c r="C31" s="275"/>
      <c r="D31" s="275"/>
      <c r="E31" s="275"/>
      <c r="F31" s="275"/>
      <c r="G31" s="275"/>
      <c r="H31" s="276"/>
      <c r="I31" s="14">
        <v>26</v>
      </c>
      <c r="J31" s="20">
        <v>1575219</v>
      </c>
      <c r="K31" s="20">
        <v>-1462952.6899999976</v>
      </c>
    </row>
    <row r="32" spans="1:11" ht="12.75">
      <c r="A32" s="274" t="s">
        <v>135</v>
      </c>
      <c r="B32" s="275"/>
      <c r="C32" s="275"/>
      <c r="D32" s="275"/>
      <c r="E32" s="275"/>
      <c r="F32" s="275"/>
      <c r="G32" s="275"/>
      <c r="H32" s="276"/>
      <c r="I32" s="14">
        <v>27</v>
      </c>
      <c r="J32" s="20">
        <v>0</v>
      </c>
      <c r="K32" s="20">
        <v>0</v>
      </c>
    </row>
    <row r="33" spans="1:11" ht="12.75">
      <c r="A33" s="274" t="s">
        <v>136</v>
      </c>
      <c r="B33" s="275"/>
      <c r="C33" s="275"/>
      <c r="D33" s="275"/>
      <c r="E33" s="275"/>
      <c r="F33" s="275"/>
      <c r="G33" s="275"/>
      <c r="H33" s="276"/>
      <c r="I33" s="14">
        <v>28</v>
      </c>
      <c r="J33" s="20">
        <v>-10908</v>
      </c>
      <c r="K33" s="20">
        <v>-5.4569682106375694E-12</v>
      </c>
    </row>
    <row r="34" spans="1:11" ht="12.75">
      <c r="A34" s="274" t="s">
        <v>137</v>
      </c>
      <c r="B34" s="275"/>
      <c r="C34" s="275"/>
      <c r="D34" s="275"/>
      <c r="E34" s="275"/>
      <c r="F34" s="275"/>
      <c r="G34" s="275"/>
      <c r="H34" s="276"/>
      <c r="I34" s="14">
        <v>29</v>
      </c>
      <c r="J34" s="20">
        <v>39162674</v>
      </c>
      <c r="K34" s="20">
        <v>26005291.969999988</v>
      </c>
    </row>
    <row r="35" spans="1:11" ht="21" customHeight="1">
      <c r="A35" s="274" t="s">
        <v>138</v>
      </c>
      <c r="B35" s="275"/>
      <c r="C35" s="275"/>
      <c r="D35" s="275"/>
      <c r="E35" s="275"/>
      <c r="F35" s="275"/>
      <c r="G35" s="275"/>
      <c r="H35" s="276"/>
      <c r="I35" s="14">
        <v>30</v>
      </c>
      <c r="J35" s="20">
        <v>-1588896</v>
      </c>
      <c r="K35" s="20">
        <v>-17157897.029999997</v>
      </c>
    </row>
    <row r="36" spans="1:11" ht="12.75">
      <c r="A36" s="280" t="s">
        <v>139</v>
      </c>
      <c r="B36" s="275"/>
      <c r="C36" s="275"/>
      <c r="D36" s="275"/>
      <c r="E36" s="275"/>
      <c r="F36" s="275"/>
      <c r="G36" s="275"/>
      <c r="H36" s="276"/>
      <c r="I36" s="14">
        <v>31</v>
      </c>
      <c r="J36" s="20">
        <v>-6173878</v>
      </c>
      <c r="K36" s="20">
        <v>-5286926.84</v>
      </c>
    </row>
    <row r="37" spans="1:11" ht="12.75">
      <c r="A37" s="280" t="s">
        <v>92</v>
      </c>
      <c r="B37" s="275"/>
      <c r="C37" s="275"/>
      <c r="D37" s="275"/>
      <c r="E37" s="275"/>
      <c r="F37" s="275"/>
      <c r="G37" s="275"/>
      <c r="H37" s="276"/>
      <c r="I37" s="14">
        <v>32</v>
      </c>
      <c r="J37" s="63">
        <f>SUM(J38:J51)</f>
        <v>74998340</v>
      </c>
      <c r="K37" s="63">
        <f>SUM(K38:K51)</f>
        <v>-59319519.97000018</v>
      </c>
    </row>
    <row r="38" spans="1:11" ht="12.75">
      <c r="A38" s="274" t="s">
        <v>140</v>
      </c>
      <c r="B38" s="275"/>
      <c r="C38" s="275"/>
      <c r="D38" s="275"/>
      <c r="E38" s="275"/>
      <c r="F38" s="275"/>
      <c r="G38" s="275"/>
      <c r="H38" s="276"/>
      <c r="I38" s="14">
        <v>33</v>
      </c>
      <c r="J38" s="20">
        <v>2350</v>
      </c>
      <c r="K38" s="20">
        <v>0</v>
      </c>
    </row>
    <row r="39" spans="1:11" ht="12.75">
      <c r="A39" s="274" t="s">
        <v>141</v>
      </c>
      <c r="B39" s="275"/>
      <c r="C39" s="275"/>
      <c r="D39" s="275"/>
      <c r="E39" s="275"/>
      <c r="F39" s="275"/>
      <c r="G39" s="275"/>
      <c r="H39" s="276"/>
      <c r="I39" s="14">
        <v>34</v>
      </c>
      <c r="J39" s="20">
        <v>-519321</v>
      </c>
      <c r="K39" s="20">
        <v>-2725936.2700000014</v>
      </c>
    </row>
    <row r="40" spans="1:11" ht="12.75">
      <c r="A40" s="274" t="s">
        <v>142</v>
      </c>
      <c r="B40" s="275"/>
      <c r="C40" s="275"/>
      <c r="D40" s="275"/>
      <c r="E40" s="275"/>
      <c r="F40" s="275"/>
      <c r="G40" s="275"/>
      <c r="H40" s="276"/>
      <c r="I40" s="14">
        <v>35</v>
      </c>
      <c r="J40" s="20">
        <v>0</v>
      </c>
      <c r="K40" s="20">
        <v>0</v>
      </c>
    </row>
    <row r="41" spans="1:11" ht="12.75">
      <c r="A41" s="274" t="s">
        <v>143</v>
      </c>
      <c r="B41" s="275"/>
      <c r="C41" s="275"/>
      <c r="D41" s="275"/>
      <c r="E41" s="275"/>
      <c r="F41" s="275"/>
      <c r="G41" s="275"/>
      <c r="H41" s="276"/>
      <c r="I41" s="14">
        <v>36</v>
      </c>
      <c r="J41" s="20">
        <v>-243435</v>
      </c>
      <c r="K41" s="20">
        <v>-866867.0000000008</v>
      </c>
    </row>
    <row r="42" spans="1:11" ht="21" customHeight="1">
      <c r="A42" s="274" t="s">
        <v>144</v>
      </c>
      <c r="B42" s="275"/>
      <c r="C42" s="275"/>
      <c r="D42" s="275"/>
      <c r="E42" s="275"/>
      <c r="F42" s="275"/>
      <c r="G42" s="275"/>
      <c r="H42" s="276"/>
      <c r="I42" s="14">
        <v>37</v>
      </c>
      <c r="J42" s="20">
        <v>433119</v>
      </c>
      <c r="K42" s="20">
        <v>0</v>
      </c>
    </row>
    <row r="43" spans="1:11" ht="21.75" customHeight="1">
      <c r="A43" s="274" t="s">
        <v>145</v>
      </c>
      <c r="B43" s="275"/>
      <c r="C43" s="275"/>
      <c r="D43" s="275"/>
      <c r="E43" s="275"/>
      <c r="F43" s="275"/>
      <c r="G43" s="275"/>
      <c r="H43" s="276"/>
      <c r="I43" s="14">
        <v>38</v>
      </c>
      <c r="J43" s="20">
        <v>-25597949</v>
      </c>
      <c r="K43" s="20">
        <v>-5327304.590000033</v>
      </c>
    </row>
    <row r="44" spans="1:11" ht="23.25" customHeight="1">
      <c r="A44" s="274" t="s">
        <v>148</v>
      </c>
      <c r="B44" s="275"/>
      <c r="C44" s="275"/>
      <c r="D44" s="275"/>
      <c r="E44" s="275"/>
      <c r="F44" s="275"/>
      <c r="G44" s="275"/>
      <c r="H44" s="276"/>
      <c r="I44" s="14">
        <v>39</v>
      </c>
      <c r="J44" s="20">
        <v>461263</v>
      </c>
      <c r="K44" s="20">
        <v>3262298.4800000237</v>
      </c>
    </row>
    <row r="45" spans="1:11" ht="12.75">
      <c r="A45" s="274" t="s">
        <v>248</v>
      </c>
      <c r="B45" s="275"/>
      <c r="C45" s="275"/>
      <c r="D45" s="275"/>
      <c r="E45" s="275"/>
      <c r="F45" s="275"/>
      <c r="G45" s="275"/>
      <c r="H45" s="276"/>
      <c r="I45" s="14">
        <v>40</v>
      </c>
      <c r="J45" s="20">
        <v>100371989</v>
      </c>
      <c r="K45" s="20">
        <v>0</v>
      </c>
    </row>
    <row r="46" spans="1:11" ht="12.75">
      <c r="A46" s="274" t="s">
        <v>249</v>
      </c>
      <c r="B46" s="275"/>
      <c r="C46" s="275"/>
      <c r="D46" s="275"/>
      <c r="E46" s="275"/>
      <c r="F46" s="275"/>
      <c r="G46" s="275"/>
      <c r="H46" s="276"/>
      <c r="I46" s="14">
        <v>41</v>
      </c>
      <c r="J46" s="20">
        <v>0</v>
      </c>
      <c r="K46" s="20">
        <v>-67009996.32000017</v>
      </c>
    </row>
    <row r="47" spans="1:11" ht="12.75">
      <c r="A47" s="274" t="s">
        <v>250</v>
      </c>
      <c r="B47" s="275"/>
      <c r="C47" s="275"/>
      <c r="D47" s="275"/>
      <c r="E47" s="275"/>
      <c r="F47" s="275"/>
      <c r="G47" s="275"/>
      <c r="H47" s="276"/>
      <c r="I47" s="14">
        <v>42</v>
      </c>
      <c r="J47" s="20">
        <v>0</v>
      </c>
      <c r="K47" s="20">
        <v>0</v>
      </c>
    </row>
    <row r="48" spans="1:11" ht="12.75">
      <c r="A48" s="274" t="s">
        <v>251</v>
      </c>
      <c r="B48" s="275"/>
      <c r="C48" s="275"/>
      <c r="D48" s="275"/>
      <c r="E48" s="275"/>
      <c r="F48" s="275"/>
      <c r="G48" s="275"/>
      <c r="H48" s="276"/>
      <c r="I48" s="14">
        <v>43</v>
      </c>
      <c r="J48" s="20">
        <v>0</v>
      </c>
      <c r="K48" s="20">
        <v>0</v>
      </c>
    </row>
    <row r="49" spans="1:11" ht="12.75">
      <c r="A49" s="274" t="s">
        <v>252</v>
      </c>
      <c r="B49" s="281"/>
      <c r="C49" s="281"/>
      <c r="D49" s="281"/>
      <c r="E49" s="281"/>
      <c r="F49" s="281"/>
      <c r="G49" s="281"/>
      <c r="H49" s="282"/>
      <c r="I49" s="14">
        <v>44</v>
      </c>
      <c r="J49" s="20">
        <v>90324</v>
      </c>
      <c r="K49" s="20">
        <v>2433857</v>
      </c>
    </row>
    <row r="50" spans="1:11" ht="12.75">
      <c r="A50" s="274" t="s">
        <v>276</v>
      </c>
      <c r="B50" s="281"/>
      <c r="C50" s="281"/>
      <c r="D50" s="281"/>
      <c r="E50" s="281"/>
      <c r="F50" s="281"/>
      <c r="G50" s="281"/>
      <c r="H50" s="282"/>
      <c r="I50" s="14">
        <v>45</v>
      </c>
      <c r="J50" s="20">
        <v>0</v>
      </c>
      <c r="K50" s="20">
        <v>83224569.84</v>
      </c>
    </row>
    <row r="51" spans="1:11" ht="12.75">
      <c r="A51" s="274" t="s">
        <v>277</v>
      </c>
      <c r="B51" s="281"/>
      <c r="C51" s="281"/>
      <c r="D51" s="281"/>
      <c r="E51" s="281"/>
      <c r="F51" s="281"/>
      <c r="G51" s="281"/>
      <c r="H51" s="282"/>
      <c r="I51" s="14">
        <v>46</v>
      </c>
      <c r="J51" s="20">
        <v>0</v>
      </c>
      <c r="K51" s="20">
        <v>-72310141.11</v>
      </c>
    </row>
    <row r="52" spans="1:11" ht="12.75">
      <c r="A52" s="280" t="s">
        <v>93</v>
      </c>
      <c r="B52" s="281"/>
      <c r="C52" s="281"/>
      <c r="D52" s="281"/>
      <c r="E52" s="281"/>
      <c r="F52" s="281"/>
      <c r="G52" s="281"/>
      <c r="H52" s="282"/>
      <c r="I52" s="14">
        <v>47</v>
      </c>
      <c r="J52" s="63">
        <f>SUM(J53:J57)</f>
        <v>3024</v>
      </c>
      <c r="K52" s="63">
        <f>SUM(K53:K57)</f>
        <v>-12553.409999999998</v>
      </c>
    </row>
    <row r="53" spans="1:11" ht="12.75">
      <c r="A53" s="274" t="s">
        <v>278</v>
      </c>
      <c r="B53" s="281"/>
      <c r="C53" s="281"/>
      <c r="D53" s="281"/>
      <c r="E53" s="281"/>
      <c r="F53" s="281"/>
      <c r="G53" s="281"/>
      <c r="H53" s="282"/>
      <c r="I53" s="14">
        <v>48</v>
      </c>
      <c r="J53" s="20"/>
      <c r="K53" s="20">
        <v>0</v>
      </c>
    </row>
    <row r="54" spans="1:11" ht="12.75">
      <c r="A54" s="274" t="s">
        <v>279</v>
      </c>
      <c r="B54" s="281"/>
      <c r="C54" s="281"/>
      <c r="D54" s="281"/>
      <c r="E54" s="281"/>
      <c r="F54" s="281"/>
      <c r="G54" s="281"/>
      <c r="H54" s="282"/>
      <c r="I54" s="14">
        <v>49</v>
      </c>
      <c r="J54" s="20">
        <v>0</v>
      </c>
      <c r="K54" s="20">
        <v>1280.44</v>
      </c>
    </row>
    <row r="55" spans="1:11" ht="12.75">
      <c r="A55" s="274" t="s">
        <v>280</v>
      </c>
      <c r="B55" s="281"/>
      <c r="C55" s="281"/>
      <c r="D55" s="281"/>
      <c r="E55" s="281"/>
      <c r="F55" s="281"/>
      <c r="G55" s="281"/>
      <c r="H55" s="282"/>
      <c r="I55" s="14">
        <v>50</v>
      </c>
      <c r="J55" s="20"/>
      <c r="K55" s="20">
        <v>-12965.96</v>
      </c>
    </row>
    <row r="56" spans="1:11" ht="12.75">
      <c r="A56" s="274" t="s">
        <v>281</v>
      </c>
      <c r="B56" s="281"/>
      <c r="C56" s="281"/>
      <c r="D56" s="281"/>
      <c r="E56" s="281"/>
      <c r="F56" s="281"/>
      <c r="G56" s="281"/>
      <c r="H56" s="282"/>
      <c r="I56" s="14">
        <v>51</v>
      </c>
      <c r="J56" s="20"/>
      <c r="K56" s="20">
        <v>0</v>
      </c>
    </row>
    <row r="57" spans="1:11" ht="12.75">
      <c r="A57" s="274" t="s">
        <v>282</v>
      </c>
      <c r="B57" s="281"/>
      <c r="C57" s="281"/>
      <c r="D57" s="281"/>
      <c r="E57" s="281"/>
      <c r="F57" s="281"/>
      <c r="G57" s="281"/>
      <c r="H57" s="282"/>
      <c r="I57" s="14">
        <v>52</v>
      </c>
      <c r="J57" s="20">
        <v>3024</v>
      </c>
      <c r="K57" s="20">
        <v>-867.89</v>
      </c>
    </row>
    <row r="58" spans="1:11" ht="12.75">
      <c r="A58" s="280" t="s">
        <v>94</v>
      </c>
      <c r="B58" s="281"/>
      <c r="C58" s="281"/>
      <c r="D58" s="281"/>
      <c r="E58" s="281"/>
      <c r="F58" s="281"/>
      <c r="G58" s="281"/>
      <c r="H58" s="282"/>
      <c r="I58" s="14">
        <v>53</v>
      </c>
      <c r="J58" s="63">
        <f>J6+J37+J52</f>
        <v>-15055926</v>
      </c>
      <c r="K58" s="63">
        <f>K6+K37+K52</f>
        <v>-4590726.109999616</v>
      </c>
    </row>
    <row r="59" spans="1:11" ht="21.75" customHeight="1">
      <c r="A59" s="280" t="s">
        <v>283</v>
      </c>
      <c r="B59" s="281"/>
      <c r="C59" s="281"/>
      <c r="D59" s="281"/>
      <c r="E59" s="281"/>
      <c r="F59" s="281"/>
      <c r="G59" s="281"/>
      <c r="H59" s="282"/>
      <c r="I59" s="14">
        <v>54</v>
      </c>
      <c r="J59" s="20">
        <v>309156</v>
      </c>
      <c r="K59" s="20">
        <v>5921391.69</v>
      </c>
    </row>
    <row r="60" spans="1:11" ht="12.75">
      <c r="A60" s="280" t="s">
        <v>95</v>
      </c>
      <c r="B60" s="281"/>
      <c r="C60" s="281"/>
      <c r="D60" s="281"/>
      <c r="E60" s="281"/>
      <c r="F60" s="281"/>
      <c r="G60" s="281"/>
      <c r="H60" s="282"/>
      <c r="I60" s="14">
        <v>55</v>
      </c>
      <c r="J60" s="63">
        <f>SUM(J58:J59)</f>
        <v>-14746770</v>
      </c>
      <c r="K60" s="63">
        <f>SUM(K58:K59)</f>
        <v>1330665.5800003847</v>
      </c>
    </row>
    <row r="61" spans="1:11" ht="12.75">
      <c r="A61" s="274" t="s">
        <v>284</v>
      </c>
      <c r="B61" s="281"/>
      <c r="C61" s="281"/>
      <c r="D61" s="281"/>
      <c r="E61" s="281"/>
      <c r="F61" s="281"/>
      <c r="G61" s="281"/>
      <c r="H61" s="282"/>
      <c r="I61" s="14">
        <v>56</v>
      </c>
      <c r="J61" s="20">
        <v>38817213</v>
      </c>
      <c r="K61" s="20">
        <v>38803894.15</v>
      </c>
    </row>
    <row r="62" spans="1:11" ht="12.75">
      <c r="A62" s="283" t="s">
        <v>96</v>
      </c>
      <c r="B62" s="284"/>
      <c r="C62" s="284"/>
      <c r="D62" s="284"/>
      <c r="E62" s="284"/>
      <c r="F62" s="284"/>
      <c r="G62" s="284"/>
      <c r="H62" s="285"/>
      <c r="I62" s="15">
        <v>57</v>
      </c>
      <c r="J62" s="64">
        <f>SUM(J60:J61)</f>
        <v>24070443</v>
      </c>
      <c r="K62" s="64">
        <f>SUM(K60:K61)</f>
        <v>40134559.730000384</v>
      </c>
    </row>
    <row r="63" ht="12.75">
      <c r="A63" s="65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P35" sqref="P35"/>
    </sheetView>
  </sheetViews>
  <sheetFormatPr defaultColWidth="9.140625" defaultRowHeight="12.75"/>
  <cols>
    <col min="1" max="4" width="9.140625" style="42" customWidth="1"/>
    <col min="5" max="5" width="9.57421875" style="42" customWidth="1"/>
    <col min="6" max="7" width="9.140625" style="42" customWidth="1"/>
    <col min="8" max="8" width="10.140625" style="42" customWidth="1"/>
    <col min="9" max="11" width="9.140625" style="42" customWidth="1"/>
    <col min="12" max="12" width="11.421875" style="42" customWidth="1"/>
    <col min="13" max="16384" width="9.140625" style="42" customWidth="1"/>
  </cols>
  <sheetData>
    <row r="1" spans="1:12" ht="13.5">
      <c r="A1" s="292" t="s">
        <v>149</v>
      </c>
      <c r="B1" s="269"/>
      <c r="C1" s="269"/>
      <c r="D1" s="269"/>
      <c r="E1" s="293"/>
      <c r="F1" s="294"/>
      <c r="G1" s="294"/>
      <c r="H1" s="294"/>
      <c r="I1" s="294"/>
      <c r="J1" s="294"/>
      <c r="K1" s="295"/>
      <c r="L1" s="41"/>
    </row>
    <row r="2" spans="1:12" ht="12.75">
      <c r="A2" s="270" t="s">
        <v>398</v>
      </c>
      <c r="B2" s="271"/>
      <c r="C2" s="271"/>
      <c r="D2" s="271"/>
      <c r="E2" s="293"/>
      <c r="F2" s="296"/>
      <c r="G2" s="296"/>
      <c r="H2" s="296"/>
      <c r="I2" s="296"/>
      <c r="J2" s="296"/>
      <c r="K2" s="297"/>
      <c r="L2" s="41"/>
    </row>
    <row r="3" spans="1:13" ht="12.75">
      <c r="A3" s="27"/>
      <c r="B3" s="59"/>
      <c r="C3" s="59"/>
      <c r="D3" s="59"/>
      <c r="E3" s="72"/>
      <c r="F3" s="3"/>
      <c r="G3" s="3"/>
      <c r="H3" s="3"/>
      <c r="I3" s="3"/>
      <c r="J3" s="3"/>
      <c r="K3" s="3"/>
      <c r="L3" s="287" t="s">
        <v>58</v>
      </c>
      <c r="M3" s="287"/>
    </row>
    <row r="4" spans="1:13" ht="13.5" customHeight="1">
      <c r="A4" s="272" t="s">
        <v>46</v>
      </c>
      <c r="B4" s="272"/>
      <c r="C4" s="272"/>
      <c r="D4" s="272" t="s">
        <v>62</v>
      </c>
      <c r="E4" s="273" t="s">
        <v>211</v>
      </c>
      <c r="F4" s="273"/>
      <c r="G4" s="273"/>
      <c r="H4" s="273"/>
      <c r="I4" s="273"/>
      <c r="J4" s="273"/>
      <c r="K4" s="273"/>
      <c r="L4" s="273" t="s">
        <v>218</v>
      </c>
      <c r="M4" s="273" t="s">
        <v>84</v>
      </c>
    </row>
    <row r="5" spans="1:13" ht="56.25">
      <c r="A5" s="301"/>
      <c r="B5" s="301"/>
      <c r="C5" s="301"/>
      <c r="D5" s="301"/>
      <c r="E5" s="69" t="s">
        <v>214</v>
      </c>
      <c r="F5" s="69" t="s">
        <v>44</v>
      </c>
      <c r="G5" s="69" t="s">
        <v>215</v>
      </c>
      <c r="H5" s="69" t="s">
        <v>216</v>
      </c>
      <c r="I5" s="69" t="s">
        <v>45</v>
      </c>
      <c r="J5" s="69" t="s">
        <v>217</v>
      </c>
      <c r="K5" s="69" t="s">
        <v>83</v>
      </c>
      <c r="L5" s="273"/>
      <c r="M5" s="273"/>
    </row>
    <row r="6" spans="1:13" ht="12.75">
      <c r="A6" s="298">
        <v>1</v>
      </c>
      <c r="B6" s="298"/>
      <c r="C6" s="298"/>
      <c r="D6" s="78">
        <v>2</v>
      </c>
      <c r="E6" s="78" t="s">
        <v>60</v>
      </c>
      <c r="F6" s="79" t="s">
        <v>61</v>
      </c>
      <c r="G6" s="78" t="s">
        <v>63</v>
      </c>
      <c r="H6" s="79" t="s">
        <v>64</v>
      </c>
      <c r="I6" s="78" t="s">
        <v>65</v>
      </c>
      <c r="J6" s="79" t="s">
        <v>66</v>
      </c>
      <c r="K6" s="78" t="s">
        <v>67</v>
      </c>
      <c r="L6" s="79" t="s">
        <v>68</v>
      </c>
      <c r="M6" s="78" t="s">
        <v>69</v>
      </c>
    </row>
    <row r="7" spans="1:13" ht="21" customHeight="1">
      <c r="A7" s="299" t="s">
        <v>300</v>
      </c>
      <c r="B7" s="300"/>
      <c r="C7" s="300"/>
      <c r="D7" s="17">
        <v>1</v>
      </c>
      <c r="E7" s="21">
        <v>442887200</v>
      </c>
      <c r="F7" s="21"/>
      <c r="G7" s="21">
        <v>530698408.39</v>
      </c>
      <c r="H7" s="21">
        <v>443930661.1</v>
      </c>
      <c r="I7" s="21">
        <v>192072963.35</v>
      </c>
      <c r="J7" s="21">
        <v>43603886.45</v>
      </c>
      <c r="K7" s="73">
        <f aca="true" t="shared" si="0" ref="K7:K23">SUM(E7:J7)</f>
        <v>1653193119.29</v>
      </c>
      <c r="L7" s="21"/>
      <c r="M7" s="73">
        <f aca="true" t="shared" si="1" ref="M7:M23">K7+L7</f>
        <v>1653193119.29</v>
      </c>
    </row>
    <row r="8" spans="1:13" ht="22.5" customHeight="1">
      <c r="A8" s="288" t="s">
        <v>259</v>
      </c>
      <c r="B8" s="289"/>
      <c r="C8" s="289"/>
      <c r="D8" s="4">
        <v>2</v>
      </c>
      <c r="E8" s="22"/>
      <c r="F8" s="22"/>
      <c r="G8" s="22"/>
      <c r="H8" s="22"/>
      <c r="I8" s="22"/>
      <c r="J8" s="22"/>
      <c r="K8" s="74">
        <f t="shared" si="0"/>
        <v>0</v>
      </c>
      <c r="L8" s="22"/>
      <c r="M8" s="74">
        <f t="shared" si="1"/>
        <v>0</v>
      </c>
    </row>
    <row r="9" spans="1:13" ht="21.75" customHeight="1">
      <c r="A9" s="288" t="s">
        <v>260</v>
      </c>
      <c r="B9" s="289"/>
      <c r="C9" s="289"/>
      <c r="D9" s="4">
        <v>3</v>
      </c>
      <c r="E9" s="22"/>
      <c r="F9" s="22"/>
      <c r="G9" s="22">
        <v>-783466</v>
      </c>
      <c r="H9" s="22"/>
      <c r="I9" s="22">
        <v>825966</v>
      </c>
      <c r="J9" s="22"/>
      <c r="K9" s="74">
        <f t="shared" si="0"/>
        <v>42500</v>
      </c>
      <c r="L9" s="22"/>
      <c r="M9" s="74">
        <f t="shared" si="1"/>
        <v>42500</v>
      </c>
    </row>
    <row r="10" spans="1:13" ht="20.25" customHeight="1">
      <c r="A10" s="290" t="s">
        <v>352</v>
      </c>
      <c r="B10" s="289"/>
      <c r="C10" s="289"/>
      <c r="D10" s="4">
        <v>4</v>
      </c>
      <c r="E10" s="74">
        <f>SUM(E7:E9)</f>
        <v>442887200</v>
      </c>
      <c r="F10" s="74">
        <f aca="true" t="shared" si="2" ref="F10:L10">SUM(F7:F9)</f>
        <v>0</v>
      </c>
      <c r="G10" s="74">
        <f t="shared" si="2"/>
        <v>529914942.39</v>
      </c>
      <c r="H10" s="74">
        <f t="shared" si="2"/>
        <v>443930661.1</v>
      </c>
      <c r="I10" s="74">
        <f t="shared" si="2"/>
        <v>192898929.35</v>
      </c>
      <c r="J10" s="74">
        <f t="shared" si="2"/>
        <v>43603886.45</v>
      </c>
      <c r="K10" s="74">
        <f t="shared" si="0"/>
        <v>1653235619.29</v>
      </c>
      <c r="L10" s="74">
        <f t="shared" si="2"/>
        <v>0</v>
      </c>
      <c r="M10" s="74">
        <f t="shared" si="1"/>
        <v>1653235619.29</v>
      </c>
    </row>
    <row r="11" spans="1:13" ht="20.25" customHeight="1">
      <c r="A11" s="290" t="s">
        <v>353</v>
      </c>
      <c r="B11" s="291"/>
      <c r="C11" s="291"/>
      <c r="D11" s="4">
        <v>5</v>
      </c>
      <c r="E11" s="74">
        <f>E12+E13</f>
        <v>0</v>
      </c>
      <c r="F11" s="74">
        <f aca="true" t="shared" si="3" ref="F11:L11">F12+F13</f>
        <v>0</v>
      </c>
      <c r="G11" s="74">
        <f t="shared" si="3"/>
        <v>-69823382.96000092</v>
      </c>
      <c r="H11" s="74">
        <f t="shared" si="3"/>
        <v>0</v>
      </c>
      <c r="I11" s="74">
        <f t="shared" si="3"/>
        <v>7670975.27</v>
      </c>
      <c r="J11" s="74">
        <f t="shared" si="3"/>
        <v>78666744.93</v>
      </c>
      <c r="K11" s="74">
        <f t="shared" si="0"/>
        <v>16514337.239999086</v>
      </c>
      <c r="L11" s="74">
        <f t="shared" si="3"/>
        <v>0</v>
      </c>
      <c r="M11" s="74">
        <f t="shared" si="1"/>
        <v>16514337.239999086</v>
      </c>
    </row>
    <row r="12" spans="1:13" ht="12.75">
      <c r="A12" s="288" t="s">
        <v>261</v>
      </c>
      <c r="B12" s="289"/>
      <c r="C12" s="289"/>
      <c r="D12" s="4">
        <v>6</v>
      </c>
      <c r="E12" s="22"/>
      <c r="F12" s="22"/>
      <c r="G12" s="22"/>
      <c r="H12" s="22"/>
      <c r="I12" s="22"/>
      <c r="J12" s="22">
        <v>78666744.93</v>
      </c>
      <c r="K12" s="74">
        <f t="shared" si="0"/>
        <v>78666744.93</v>
      </c>
      <c r="L12" s="22"/>
      <c r="M12" s="74">
        <f t="shared" si="1"/>
        <v>78666744.93</v>
      </c>
    </row>
    <row r="13" spans="1:13" ht="21.75" customHeight="1">
      <c r="A13" s="288" t="s">
        <v>88</v>
      </c>
      <c r="B13" s="289"/>
      <c r="C13" s="289"/>
      <c r="D13" s="4">
        <v>7</v>
      </c>
      <c r="E13" s="74">
        <f aca="true" t="shared" si="4" ref="E13:J13">SUM(E14:E17)</f>
        <v>0</v>
      </c>
      <c r="F13" s="74">
        <f t="shared" si="4"/>
        <v>0</v>
      </c>
      <c r="G13" s="74">
        <f t="shared" si="4"/>
        <v>-69823382.96000092</v>
      </c>
      <c r="H13" s="74">
        <f t="shared" si="4"/>
        <v>0</v>
      </c>
      <c r="I13" s="74">
        <f t="shared" si="4"/>
        <v>7670975.27</v>
      </c>
      <c r="J13" s="74">
        <f t="shared" si="4"/>
        <v>0</v>
      </c>
      <c r="K13" s="74">
        <f t="shared" si="0"/>
        <v>-62152407.69000092</v>
      </c>
      <c r="L13" s="74">
        <f>SUM(L14:L17)</f>
        <v>0</v>
      </c>
      <c r="M13" s="74">
        <f t="shared" si="1"/>
        <v>-62152407.69000092</v>
      </c>
    </row>
    <row r="14" spans="1:13" ht="19.5" customHeight="1">
      <c r="A14" s="288" t="s">
        <v>301</v>
      </c>
      <c r="B14" s="289"/>
      <c r="C14" s="289"/>
      <c r="D14" s="4">
        <v>8</v>
      </c>
      <c r="E14" s="22"/>
      <c r="F14" s="22"/>
      <c r="G14" s="22">
        <v>-6118370.67</v>
      </c>
      <c r="H14" s="22"/>
      <c r="I14" s="22">
        <f>6668634.46+1+111405+14</f>
        <v>6780054.46</v>
      </c>
      <c r="J14" s="22"/>
      <c r="K14" s="74">
        <f t="shared" si="0"/>
        <v>661683.79</v>
      </c>
      <c r="L14" s="22"/>
      <c r="M14" s="74">
        <f t="shared" si="1"/>
        <v>661683.79</v>
      </c>
    </row>
    <row r="15" spans="1:13" ht="19.5" customHeight="1">
      <c r="A15" s="288" t="s">
        <v>302</v>
      </c>
      <c r="B15" s="289"/>
      <c r="C15" s="289"/>
      <c r="D15" s="4">
        <v>9</v>
      </c>
      <c r="E15" s="22"/>
      <c r="F15" s="22"/>
      <c r="G15" s="22">
        <f>10011212917.91-10091995979.6+3406571395.49-3390276815.09+783466+18064979+1+1+1</f>
        <v>-45640033.290000916</v>
      </c>
      <c r="H15" s="22"/>
      <c r="I15" s="22"/>
      <c r="J15" s="22"/>
      <c r="K15" s="74">
        <f t="shared" si="0"/>
        <v>-45640033.290000916</v>
      </c>
      <c r="L15" s="22"/>
      <c r="M15" s="74">
        <f t="shared" si="1"/>
        <v>-45640033.290000916</v>
      </c>
    </row>
    <row r="16" spans="1:13" ht="21" customHeight="1">
      <c r="A16" s="288" t="s">
        <v>303</v>
      </c>
      <c r="B16" s="289"/>
      <c r="C16" s="289"/>
      <c r="D16" s="4">
        <v>10</v>
      </c>
      <c r="E16" s="22"/>
      <c r="F16" s="22"/>
      <c r="G16" s="22">
        <v>-18064979</v>
      </c>
      <c r="H16" s="22"/>
      <c r="I16" s="22"/>
      <c r="J16" s="22"/>
      <c r="K16" s="74">
        <f t="shared" si="0"/>
        <v>-18064979</v>
      </c>
      <c r="L16" s="22"/>
      <c r="M16" s="74">
        <f t="shared" si="1"/>
        <v>-18064979</v>
      </c>
    </row>
    <row r="17" spans="1:13" ht="21.75" customHeight="1">
      <c r="A17" s="288" t="s">
        <v>262</v>
      </c>
      <c r="B17" s="289"/>
      <c r="C17" s="289"/>
      <c r="D17" s="4">
        <v>11</v>
      </c>
      <c r="E17" s="22"/>
      <c r="F17" s="22"/>
      <c r="G17" s="22"/>
      <c r="H17" s="22"/>
      <c r="I17" s="22">
        <f>890920.81</f>
        <v>890920.81</v>
      </c>
      <c r="J17" s="22"/>
      <c r="K17" s="74">
        <f t="shared" si="0"/>
        <v>890920.81</v>
      </c>
      <c r="L17" s="22"/>
      <c r="M17" s="74">
        <f t="shared" si="1"/>
        <v>890920.81</v>
      </c>
    </row>
    <row r="18" spans="1:13" ht="21.75" customHeight="1">
      <c r="A18" s="290" t="s">
        <v>354</v>
      </c>
      <c r="B18" s="289"/>
      <c r="C18" s="289"/>
      <c r="D18" s="4">
        <v>12</v>
      </c>
      <c r="E18" s="74">
        <f aca="true" t="shared" si="5" ref="E18:J18">SUM(E19:E22)</f>
        <v>0</v>
      </c>
      <c r="F18" s="74">
        <f t="shared" si="5"/>
        <v>0</v>
      </c>
      <c r="G18" s="74">
        <f t="shared" si="5"/>
        <v>0</v>
      </c>
      <c r="H18" s="74">
        <f t="shared" si="5"/>
        <v>12536117</v>
      </c>
      <c r="I18" s="74">
        <f t="shared" si="5"/>
        <v>2403949</v>
      </c>
      <c r="J18" s="74">
        <f t="shared" si="5"/>
        <v>-43603886</v>
      </c>
      <c r="K18" s="74">
        <f t="shared" si="0"/>
        <v>-28663820</v>
      </c>
      <c r="L18" s="74">
        <f>SUM(L19:L22)</f>
        <v>0</v>
      </c>
      <c r="M18" s="74">
        <f t="shared" si="1"/>
        <v>-28663820</v>
      </c>
    </row>
    <row r="19" spans="1:13" ht="21.75" customHeight="1">
      <c r="A19" s="288" t="s">
        <v>89</v>
      </c>
      <c r="B19" s="289"/>
      <c r="C19" s="289"/>
      <c r="D19" s="4">
        <v>13</v>
      </c>
      <c r="E19" s="22"/>
      <c r="F19" s="22"/>
      <c r="G19" s="22"/>
      <c r="H19" s="22"/>
      <c r="I19" s="22"/>
      <c r="J19" s="22"/>
      <c r="K19" s="74">
        <f t="shared" si="0"/>
        <v>0</v>
      </c>
      <c r="L19" s="22"/>
      <c r="M19" s="74">
        <f t="shared" si="1"/>
        <v>0</v>
      </c>
    </row>
    <row r="20" spans="1:13" ht="12.75">
      <c r="A20" s="288" t="s">
        <v>305</v>
      </c>
      <c r="B20" s="289"/>
      <c r="C20" s="289"/>
      <c r="D20" s="4">
        <v>14</v>
      </c>
      <c r="E20" s="22"/>
      <c r="F20" s="22"/>
      <c r="G20" s="22"/>
      <c r="H20" s="22"/>
      <c r="I20" s="22"/>
      <c r="J20" s="22"/>
      <c r="K20" s="74">
        <f t="shared" si="0"/>
        <v>0</v>
      </c>
      <c r="L20" s="22"/>
      <c r="M20" s="74">
        <f t="shared" si="1"/>
        <v>0</v>
      </c>
    </row>
    <row r="21" spans="1:13" ht="12.75">
      <c r="A21" s="288" t="s">
        <v>306</v>
      </c>
      <c r="B21" s="289"/>
      <c r="C21" s="289"/>
      <c r="D21" s="4">
        <v>15</v>
      </c>
      <c r="E21" s="22"/>
      <c r="F21" s="22"/>
      <c r="G21" s="22"/>
      <c r="H21" s="22"/>
      <c r="I21" s="22"/>
      <c r="J21" s="22">
        <v>-28663820</v>
      </c>
      <c r="K21" s="74">
        <f t="shared" si="0"/>
        <v>-28663820</v>
      </c>
      <c r="L21" s="22"/>
      <c r="M21" s="74">
        <f t="shared" si="1"/>
        <v>-28663820</v>
      </c>
    </row>
    <row r="22" spans="1:13" ht="12.75">
      <c r="A22" s="288" t="s">
        <v>307</v>
      </c>
      <c r="B22" s="289"/>
      <c r="C22" s="289"/>
      <c r="D22" s="4">
        <v>16</v>
      </c>
      <c r="E22" s="22"/>
      <c r="F22" s="22"/>
      <c r="G22" s="22"/>
      <c r="H22" s="22">
        <v>12536117</v>
      </c>
      <c r="I22" s="22">
        <v>2403949</v>
      </c>
      <c r="J22" s="22">
        <v>-14940066</v>
      </c>
      <c r="K22" s="74">
        <f t="shared" si="0"/>
        <v>0</v>
      </c>
      <c r="L22" s="22"/>
      <c r="M22" s="74">
        <f t="shared" si="1"/>
        <v>0</v>
      </c>
    </row>
    <row r="23" spans="1:13" ht="21.75" customHeight="1" thickBot="1">
      <c r="A23" s="302" t="s">
        <v>355</v>
      </c>
      <c r="B23" s="303"/>
      <c r="C23" s="303"/>
      <c r="D23" s="18">
        <v>17</v>
      </c>
      <c r="E23" s="75">
        <f aca="true" t="shared" si="6" ref="E23:J23">E10+E11+E18</f>
        <v>442887200</v>
      </c>
      <c r="F23" s="75">
        <f t="shared" si="6"/>
        <v>0</v>
      </c>
      <c r="G23" s="75">
        <f t="shared" si="6"/>
        <v>460091559.42999905</v>
      </c>
      <c r="H23" s="75">
        <f t="shared" si="6"/>
        <v>456466778.1</v>
      </c>
      <c r="I23" s="75">
        <f t="shared" si="6"/>
        <v>202973853.62</v>
      </c>
      <c r="J23" s="75">
        <f t="shared" si="6"/>
        <v>78666745.38000001</v>
      </c>
      <c r="K23" s="75">
        <f t="shared" si="0"/>
        <v>1641086136.5299993</v>
      </c>
      <c r="L23" s="75">
        <f>L10+L11+L18</f>
        <v>0</v>
      </c>
      <c r="M23" s="75">
        <f t="shared" si="1"/>
        <v>1641086136.5299993</v>
      </c>
    </row>
    <row r="24" spans="1:13" ht="24" customHeight="1" thickTop="1">
      <c r="A24" s="304" t="s">
        <v>308</v>
      </c>
      <c r="B24" s="305"/>
      <c r="C24" s="305"/>
      <c r="D24" s="19">
        <v>18</v>
      </c>
      <c r="E24" s="23">
        <v>442887200</v>
      </c>
      <c r="F24" s="23">
        <v>0</v>
      </c>
      <c r="G24" s="23">
        <v>460091559.42999905</v>
      </c>
      <c r="H24" s="23">
        <v>456466778.1</v>
      </c>
      <c r="I24" s="23">
        <v>202973853.62</v>
      </c>
      <c r="J24" s="23">
        <v>78666745.38000001</v>
      </c>
      <c r="K24" s="76">
        <f aca="true" t="shared" si="7" ref="K24:K40">SUM(E24:J24)</f>
        <v>1641086136.5299993</v>
      </c>
      <c r="L24" s="23"/>
      <c r="M24" s="76">
        <f aca="true" t="shared" si="8" ref="M24:M40">K24+L24</f>
        <v>1641086136.5299993</v>
      </c>
    </row>
    <row r="25" spans="1:13" ht="12.75">
      <c r="A25" s="288" t="s">
        <v>310</v>
      </c>
      <c r="B25" s="289"/>
      <c r="C25" s="289"/>
      <c r="D25" s="4">
        <v>19</v>
      </c>
      <c r="E25" s="22"/>
      <c r="F25" s="22"/>
      <c r="G25" s="22"/>
      <c r="H25" s="22"/>
      <c r="I25" s="22"/>
      <c r="J25" s="22"/>
      <c r="K25" s="74">
        <f t="shared" si="7"/>
        <v>0</v>
      </c>
      <c r="L25" s="22"/>
      <c r="M25" s="74">
        <f t="shared" si="8"/>
        <v>0</v>
      </c>
    </row>
    <row r="26" spans="1:13" ht="20.25" customHeight="1">
      <c r="A26" s="288" t="s">
        <v>309</v>
      </c>
      <c r="B26" s="289"/>
      <c r="C26" s="289"/>
      <c r="D26" s="4">
        <v>20</v>
      </c>
      <c r="E26" s="22"/>
      <c r="F26" s="22"/>
      <c r="G26" s="22"/>
      <c r="H26" s="22"/>
      <c r="I26" s="22">
        <v>-108523.33</v>
      </c>
      <c r="J26" s="22"/>
      <c r="K26" s="74">
        <f t="shared" si="7"/>
        <v>-108523.33</v>
      </c>
      <c r="L26" s="22"/>
      <c r="M26" s="74">
        <f t="shared" si="8"/>
        <v>-108523.33</v>
      </c>
    </row>
    <row r="27" spans="1:13" ht="21.75" customHeight="1">
      <c r="A27" s="290" t="s">
        <v>356</v>
      </c>
      <c r="B27" s="289"/>
      <c r="C27" s="289"/>
      <c r="D27" s="4">
        <v>21</v>
      </c>
      <c r="E27" s="74">
        <f>SUM(E24:E26)</f>
        <v>442887200</v>
      </c>
      <c r="F27" s="74">
        <f aca="true" t="shared" si="9" ref="F27:L27">SUM(F24:F26)</f>
        <v>0</v>
      </c>
      <c r="G27" s="74">
        <f t="shared" si="9"/>
        <v>460091559.42999905</v>
      </c>
      <c r="H27" s="74">
        <f t="shared" si="9"/>
        <v>456466778.1</v>
      </c>
      <c r="I27" s="74">
        <f t="shared" si="9"/>
        <v>202865330.29</v>
      </c>
      <c r="J27" s="74">
        <f t="shared" si="9"/>
        <v>78666745.38000001</v>
      </c>
      <c r="K27" s="74">
        <f t="shared" si="7"/>
        <v>1640977613.1999993</v>
      </c>
      <c r="L27" s="74">
        <f t="shared" si="9"/>
        <v>0</v>
      </c>
      <c r="M27" s="74">
        <f t="shared" si="8"/>
        <v>1640977613.1999993</v>
      </c>
    </row>
    <row r="28" spans="1:13" ht="23.25" customHeight="1">
      <c r="A28" s="290" t="s">
        <v>357</v>
      </c>
      <c r="B28" s="289"/>
      <c r="C28" s="289"/>
      <c r="D28" s="4">
        <v>22</v>
      </c>
      <c r="E28" s="74">
        <f>E29+E30</f>
        <v>0</v>
      </c>
      <c r="F28" s="74">
        <f aca="true" t="shared" si="10" ref="F28:L28">F29+F30</f>
        <v>0</v>
      </c>
      <c r="G28" s="74">
        <f t="shared" si="10"/>
        <v>10815025.629999999</v>
      </c>
      <c r="H28" s="74">
        <f t="shared" si="10"/>
        <v>0</v>
      </c>
      <c r="I28" s="74">
        <f t="shared" si="10"/>
        <v>1672244.94</v>
      </c>
      <c r="J28" s="74">
        <f t="shared" si="10"/>
        <v>21147707.330000002</v>
      </c>
      <c r="K28" s="74">
        <f t="shared" si="7"/>
        <v>33634977.9</v>
      </c>
      <c r="L28" s="74">
        <f t="shared" si="10"/>
        <v>0</v>
      </c>
      <c r="M28" s="74">
        <f t="shared" si="8"/>
        <v>33634977.9</v>
      </c>
    </row>
    <row r="29" spans="1:13" ht="13.5" customHeight="1">
      <c r="A29" s="288" t="s">
        <v>90</v>
      </c>
      <c r="B29" s="289"/>
      <c r="C29" s="289"/>
      <c r="D29" s="4">
        <v>23</v>
      </c>
      <c r="E29" s="22"/>
      <c r="F29" s="22"/>
      <c r="G29" s="22"/>
      <c r="H29" s="22"/>
      <c r="I29" s="22"/>
      <c r="J29" s="22">
        <v>21147707.330000002</v>
      </c>
      <c r="K29" s="74">
        <f t="shared" si="7"/>
        <v>21147707.330000002</v>
      </c>
      <c r="L29" s="22"/>
      <c r="M29" s="74">
        <f t="shared" si="8"/>
        <v>21147707.330000002</v>
      </c>
    </row>
    <row r="30" spans="1:13" ht="21.75" customHeight="1">
      <c r="A30" s="288" t="s">
        <v>87</v>
      </c>
      <c r="B30" s="289"/>
      <c r="C30" s="289"/>
      <c r="D30" s="4">
        <v>24</v>
      </c>
      <c r="E30" s="74">
        <f aca="true" t="shared" si="11" ref="E30:J30">SUM(E31:E34)</f>
        <v>0</v>
      </c>
      <c r="F30" s="74">
        <f t="shared" si="11"/>
        <v>0</v>
      </c>
      <c r="G30" s="74">
        <f t="shared" si="11"/>
        <v>10815025.629999999</v>
      </c>
      <c r="H30" s="74">
        <f t="shared" si="11"/>
        <v>0</v>
      </c>
      <c r="I30" s="74">
        <f t="shared" si="11"/>
        <v>1672244.94</v>
      </c>
      <c r="J30" s="74">
        <f t="shared" si="11"/>
        <v>0</v>
      </c>
      <c r="K30" s="74">
        <f t="shared" si="7"/>
        <v>12487270.569999998</v>
      </c>
      <c r="L30" s="74">
        <f>SUM(L31:L34)</f>
        <v>0</v>
      </c>
      <c r="M30" s="74">
        <f t="shared" si="8"/>
        <v>12487270.569999998</v>
      </c>
    </row>
    <row r="31" spans="1:13" ht="21.75" customHeight="1">
      <c r="A31" s="288" t="s">
        <v>301</v>
      </c>
      <c r="B31" s="289"/>
      <c r="C31" s="289"/>
      <c r="D31" s="4">
        <v>25</v>
      </c>
      <c r="E31" s="22"/>
      <c r="F31" s="22"/>
      <c r="G31" s="22">
        <v>-1337796.82</v>
      </c>
      <c r="H31" s="22"/>
      <c r="I31" s="22">
        <v>1672244.94</v>
      </c>
      <c r="J31" s="22"/>
      <c r="K31" s="74">
        <f t="shared" si="7"/>
        <v>334448.1199999999</v>
      </c>
      <c r="L31" s="22"/>
      <c r="M31" s="74">
        <f t="shared" si="8"/>
        <v>334448.1199999999</v>
      </c>
    </row>
    <row r="32" spans="1:13" ht="21.75" customHeight="1">
      <c r="A32" s="288" t="s">
        <v>302</v>
      </c>
      <c r="B32" s="289"/>
      <c r="C32" s="289"/>
      <c r="D32" s="4">
        <v>26</v>
      </c>
      <c r="E32" s="22"/>
      <c r="F32" s="22"/>
      <c r="G32" s="22">
        <v>11506258</v>
      </c>
      <c r="H32" s="22"/>
      <c r="I32" s="22"/>
      <c r="J32" s="22"/>
      <c r="K32" s="74">
        <f t="shared" si="7"/>
        <v>11506258</v>
      </c>
      <c r="L32" s="22"/>
      <c r="M32" s="74">
        <f t="shared" si="8"/>
        <v>11506258</v>
      </c>
    </row>
    <row r="33" spans="1:13" ht="22.5" customHeight="1">
      <c r="A33" s="288" t="s">
        <v>303</v>
      </c>
      <c r="B33" s="289"/>
      <c r="C33" s="289"/>
      <c r="D33" s="4">
        <v>27</v>
      </c>
      <c r="E33" s="22"/>
      <c r="F33" s="22"/>
      <c r="G33" s="22">
        <v>646564.45</v>
      </c>
      <c r="H33" s="22"/>
      <c r="I33" s="22"/>
      <c r="J33" s="22"/>
      <c r="K33" s="74">
        <f t="shared" si="7"/>
        <v>646564.45</v>
      </c>
      <c r="L33" s="22"/>
      <c r="M33" s="74">
        <f t="shared" si="8"/>
        <v>646564.45</v>
      </c>
    </row>
    <row r="34" spans="1:13" ht="21" customHeight="1">
      <c r="A34" s="288" t="s">
        <v>262</v>
      </c>
      <c r="B34" s="289"/>
      <c r="C34" s="289"/>
      <c r="D34" s="4">
        <v>28</v>
      </c>
      <c r="E34" s="22"/>
      <c r="F34" s="22"/>
      <c r="G34" s="22"/>
      <c r="H34" s="22"/>
      <c r="I34" s="22"/>
      <c r="J34" s="22"/>
      <c r="K34" s="74">
        <f t="shared" si="7"/>
        <v>0</v>
      </c>
      <c r="L34" s="22"/>
      <c r="M34" s="74">
        <f t="shared" si="8"/>
        <v>0</v>
      </c>
    </row>
    <row r="35" spans="1:13" ht="33.75" customHeight="1">
      <c r="A35" s="290" t="s">
        <v>358</v>
      </c>
      <c r="B35" s="289"/>
      <c r="C35" s="289"/>
      <c r="D35" s="4">
        <v>29</v>
      </c>
      <c r="E35" s="74">
        <f aca="true" t="shared" si="12" ref="E35:J35">SUM(E36:E39)</f>
        <v>0</v>
      </c>
      <c r="F35" s="74">
        <f t="shared" si="12"/>
        <v>0</v>
      </c>
      <c r="G35" s="74">
        <f t="shared" si="12"/>
        <v>0</v>
      </c>
      <c r="H35" s="74">
        <f t="shared" si="12"/>
        <v>0</v>
      </c>
      <c r="I35" s="74">
        <f t="shared" si="12"/>
        <v>78666745.38000001</v>
      </c>
      <c r="J35" s="74">
        <f t="shared" si="12"/>
        <v>-78666745.38000001</v>
      </c>
      <c r="K35" s="74">
        <f t="shared" si="7"/>
        <v>0</v>
      </c>
      <c r="L35" s="74">
        <f>SUM(L36:L39)</f>
        <v>0</v>
      </c>
      <c r="M35" s="74">
        <f t="shared" si="8"/>
        <v>0</v>
      </c>
    </row>
    <row r="36" spans="1:13" ht="26.25" customHeight="1">
      <c r="A36" s="288" t="s">
        <v>304</v>
      </c>
      <c r="B36" s="289"/>
      <c r="C36" s="289"/>
      <c r="D36" s="4">
        <v>30</v>
      </c>
      <c r="E36" s="22"/>
      <c r="F36" s="22"/>
      <c r="G36" s="22"/>
      <c r="H36" s="22"/>
      <c r="I36" s="22"/>
      <c r="J36" s="22"/>
      <c r="K36" s="74">
        <f t="shared" si="7"/>
        <v>0</v>
      </c>
      <c r="L36" s="22"/>
      <c r="M36" s="74">
        <f t="shared" si="8"/>
        <v>0</v>
      </c>
    </row>
    <row r="37" spans="1:13" ht="12.75">
      <c r="A37" s="288" t="s">
        <v>305</v>
      </c>
      <c r="B37" s="289"/>
      <c r="C37" s="289"/>
      <c r="D37" s="4">
        <v>31</v>
      </c>
      <c r="E37" s="22"/>
      <c r="F37" s="22"/>
      <c r="G37" s="22"/>
      <c r="H37" s="22"/>
      <c r="I37" s="22"/>
      <c r="J37" s="22"/>
      <c r="K37" s="74">
        <f t="shared" si="7"/>
        <v>0</v>
      </c>
      <c r="L37" s="22"/>
      <c r="M37" s="74">
        <f t="shared" si="8"/>
        <v>0</v>
      </c>
    </row>
    <row r="38" spans="1:13" ht="12.75">
      <c r="A38" s="288" t="s">
        <v>306</v>
      </c>
      <c r="B38" s="289"/>
      <c r="C38" s="289"/>
      <c r="D38" s="4">
        <v>32</v>
      </c>
      <c r="E38" s="22"/>
      <c r="F38" s="22"/>
      <c r="G38" s="22"/>
      <c r="H38" s="22"/>
      <c r="I38" s="22"/>
      <c r="J38" s="22"/>
      <c r="K38" s="74">
        <f t="shared" si="7"/>
        <v>0</v>
      </c>
      <c r="L38" s="22"/>
      <c r="M38" s="74">
        <f t="shared" si="8"/>
        <v>0</v>
      </c>
    </row>
    <row r="39" spans="1:13" ht="12.75">
      <c r="A39" s="288" t="s">
        <v>91</v>
      </c>
      <c r="B39" s="289"/>
      <c r="C39" s="289"/>
      <c r="D39" s="4">
        <v>33</v>
      </c>
      <c r="E39" s="22"/>
      <c r="F39" s="22"/>
      <c r="G39" s="22"/>
      <c r="H39" s="22"/>
      <c r="I39" s="22">
        <f>J27</f>
        <v>78666745.38000001</v>
      </c>
      <c r="J39" s="22">
        <f>-J24</f>
        <v>-78666745.38000001</v>
      </c>
      <c r="K39" s="74">
        <f t="shared" si="7"/>
        <v>0</v>
      </c>
      <c r="L39" s="22"/>
      <c r="M39" s="74">
        <f t="shared" si="8"/>
        <v>0</v>
      </c>
    </row>
    <row r="40" spans="1:13" ht="48.75" customHeight="1">
      <c r="A40" s="306" t="s">
        <v>359</v>
      </c>
      <c r="B40" s="307"/>
      <c r="C40" s="307"/>
      <c r="D40" s="16">
        <v>34</v>
      </c>
      <c r="E40" s="77">
        <f aca="true" t="shared" si="13" ref="E40:J40">E27+E28+E35</f>
        <v>442887200</v>
      </c>
      <c r="F40" s="77">
        <f t="shared" si="13"/>
        <v>0</v>
      </c>
      <c r="G40" s="77">
        <f t="shared" si="13"/>
        <v>470906585.05999905</v>
      </c>
      <c r="H40" s="77">
        <f t="shared" si="13"/>
        <v>456466778.1</v>
      </c>
      <c r="I40" s="77">
        <f t="shared" si="13"/>
        <v>283204320.61</v>
      </c>
      <c r="J40" s="77">
        <f t="shared" si="13"/>
        <v>21147707.33</v>
      </c>
      <c r="K40" s="77">
        <f t="shared" si="7"/>
        <v>1674612591.099999</v>
      </c>
      <c r="L40" s="77">
        <f>L27+L28+L35</f>
        <v>0</v>
      </c>
      <c r="M40" s="77">
        <f t="shared" si="8"/>
        <v>1674612591.099999</v>
      </c>
    </row>
    <row r="42" spans="3:13" ht="12.75">
      <c r="C42" s="81"/>
      <c r="D42" s="81"/>
      <c r="E42" s="81">
        <f>E40-Bilanca!L80</f>
        <v>0</v>
      </c>
      <c r="F42" s="81"/>
      <c r="G42" s="81">
        <f>G40-Bilanca!L85</f>
        <v>1.0099990963935852</v>
      </c>
      <c r="H42" s="80">
        <f>H40-Bilanca!L89</f>
        <v>-0.34999996423721313</v>
      </c>
      <c r="I42" s="80">
        <f>I40-Bilanca!L93</f>
        <v>-0.13999998569488525</v>
      </c>
      <c r="J42" s="80">
        <f>J40-Bilanca!L96</f>
        <v>0</v>
      </c>
      <c r="K42" s="80">
        <f>PK!K40-Bilanca!L79</f>
        <v>0.5199987888336182</v>
      </c>
      <c r="L42" s="81"/>
      <c r="M42" s="80">
        <f>PK!M40-Bilanca!L79</f>
        <v>0.5199987888336182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24:K26 I36:K38" formulaRange="1"/>
    <ignoredError sqref="K10:K23 K27:K35 I39:K40" formula="1" formulaRange="1"/>
    <ignoredError sqref="G14:I1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1" customWidth="1"/>
  </cols>
  <sheetData>
    <row r="1" spans="1:10" ht="1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8" t="s">
        <v>351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309" t="s">
        <v>82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">
      <c r="A25" s="32"/>
      <c r="B25" s="32"/>
      <c r="C25" s="32"/>
      <c r="D25" s="32"/>
      <c r="E25" s="32"/>
      <c r="F25" s="32"/>
      <c r="G25" s="32"/>
      <c r="H25" s="32"/>
      <c r="J25" s="32"/>
    </row>
    <row r="26" spans="1:10" ht="12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">
      <c r="A27" s="32"/>
      <c r="B27" s="32"/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2012-04-25T11:15:03Z</cp:lastPrinted>
  <dcterms:created xsi:type="dcterms:W3CDTF">2008-10-17T11:51:54Z</dcterms:created>
  <dcterms:modified xsi:type="dcterms:W3CDTF">2012-04-27T07:05:02Z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