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95" windowHeight="847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PODACI'!$A$1:$K$67</definedName>
    <definedName name="_xlnm.Print_Area" localSheetId="5">'PK'!$A$1:$M$41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<sst xmlns="http://schemas.openxmlformats.org/spreadsheetml/2006/main" count="680" uniqueCount="406">
  <si>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</si>
  <si>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</si>
  <si>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</si>
  <si>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</si>
  <si>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</si>
  <si>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</si>
  <si>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</si>
  <si>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</si>
  <si>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</si>
  <si>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</si>
  <si>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</si>
  <si>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</si>
  <si>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</si>
  <si>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</si>
  <si>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</si>
  <si>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</si>
  <si>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</si>
  <si>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</si>
  <si>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</si>
  <si>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</si>
  <si>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</si>
  <si>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</si>
  <si>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</si>
  <si>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</si>
  <si>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</si>
  <si>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</si>
  <si>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</si>
  <si>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</si>
  <si>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</si>
  <si>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</si>
  <si>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</si>
  <si>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</si>
  <si>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</si>
  <si>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</si>
  <si>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</si>
  <si>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</si>
  <si>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</si>
  <si>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</si>
  <si>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</si>
  <si>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</si>
  <si>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</si>
  <si>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</si>
  <si>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</si>
  <si>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</si>
  <si>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</si>
  <si>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</si>
  <si>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</si>
  <si>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</si>
  <si>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</si>
  <si>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</si>
  <si>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</si>
  <si>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</si>
  <si>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</si>
  <si>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</si>
  <si>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</si>
  <si>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</si>
  <si>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</si>
  <si>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</si>
  <si>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</si>
  <si>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</si>
  <si>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</si>
  <si>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</si>
  <si>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</si>
  <si>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</si>
  <si>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</si>
  <si>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</si>
  <si>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</si>
  <si>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</si>
  <si>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</si>
  <si>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</si>
  <si>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</si>
  <si>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</si>
  <si>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</si>
  <si>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</si>
  <si>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</si>
  <si>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</si>
  <si>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</si>
  <si>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</si>
  <si>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</si>
  <si>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</si>
  <si>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</si>
  <si>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</si>
  <si>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</si>
  <si>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</si>
  <si>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</si>
  <si>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</si>
  <si>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</si>
  <si>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</si>
  <si>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</si>
  <si>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</si>
  <si>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</si>
  <si>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</si>
  <si>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</si>
  <si>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</si>
  <si>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</si>
  <si>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</si>
  <si>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</si>
  <si>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</si>
  <si>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</si>
  <si>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</si>
  <si>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</si>
  <si>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</si>
  <si>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</si>
  <si>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</si>
  <si>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</si>
  <si>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</si>
  <si>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</si>
  <si>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</si>
  <si>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</si>
  <si>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</si>
  <si>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</si>
  <si>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</si>
  <si>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</si>
  <si>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</si>
  <si>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</si>
  <si>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</si>
  <si>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</si>
  <si>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</si>
  <si>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</si>
  <si>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</si>
  <si>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</si>
  <si>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</si>
  <si>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</si>
  <si>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</si>
  <si>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</si>
  <si>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</si>
  <si>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</si>
  <si>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</si>
  <si>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</si>
  <si>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</si>
  <si>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</si>
  <si>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</si>
  <si>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</si>
  <si>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</si>
  <si>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</si>
  <si>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</si>
  <si>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</si>
  <si>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</si>
  <si>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</si>
  <si>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</si>
  <si>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</si>
  <si>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</si>
  <si>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</si>
  <si>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</si>
  <si>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</si>
  <si>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</si>
  <si>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</si>
  <si>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</si>
  <si>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</si>
  <si>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</si>
  <si>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</si>
  <si>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</si>
  <si>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</si>
  <si>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</si>
  <si>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</si>
  <si>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</si>
  <si>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</si>
  <si>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</si>
  <si>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</si>
  <si>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</si>
  <si>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</si>
  <si>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</si>
  <si>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</si>
  <si>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</si>
  <si>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</si>
  <si>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</si>
  <si>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</si>
  <si>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</si>
  <si>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</si>
  <si>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</si>
  <si>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</si>
  <si>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</si>
  <si>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</si>
  <si>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</si>
  <si>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</si>
  <si>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</si>
  <si>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</si>
  <si>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</si>
  <si>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</si>
  <si>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</si>
  <si>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</si>
  <si>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</si>
  <si>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</si>
  <si>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</si>
  <si>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</si>
  <si>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</si>
  <si>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</si>
  <si>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</si>
  <si>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</si>
  <si>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</si>
  <si>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</si>
  <si>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</si>
  <si>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</si>
  <si>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</si>
  <si>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</si>
  <si>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</si>
  <si>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</si>
  <si>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</si>
  <si>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</si>
  <si>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</si>
  <si>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</si>
  <si>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</si>
  <si>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</si>
  <si>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</si>
  <si>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</si>
  <si>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</si>
  <si>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</si>
  <si>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</si>
  <si>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</si>
  <si>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</si>
  <si>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</si>
  <si>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</si>
  <si>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</si>
  <si>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</si>
  <si>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</si>
  <si>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</si>
  <si>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</si>
  <si>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</si>
  <si>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</si>
  <si>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</si>
  <si>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</si>
  <si>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</si>
  <si>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</si>
  <si>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</si>
  <si>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</si>
  <si>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</si>
  <si>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</si>
  <si>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</si>
  <si>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</si>
  <si>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</si>
  <si>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</si>
  <si>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</si>
  <si>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</si>
  <si>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</si>
  <si>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</si>
  <si>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</si>
  <si>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</si>
  <si>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</si>
  <si>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</si>
  <si>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</si>
  <si>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</si>
  <si>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</si>
  <si>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</si>
  <si>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</si>
  <si>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</si>
  <si>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</si>
  <si>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</si>
  <si>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</si>
  <si>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</si>
  <si>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</si>
  <si>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</si>
  <si>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</si>
  <si>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</si>
  <si>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</si>
  <si>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</si>
  <si>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</si>
  <si>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</si>
  <si>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</si>
  <si>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</si>
  <si>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</si>
  <si>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</si>
  <si>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</si>
  <si>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</si>
  <si>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</si>
  <si>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</si>
  <si>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</si>
  <si>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</si>
  <si>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</si>
  <si>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</si>
  <si>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</si>
  <si>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</si>
  <si>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</si>
  <si>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</si>
  <si>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</si>
  <si>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</si>
  <si>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</si>
  <si>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</si>
  <si>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</si>
  <si>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</si>
  <si>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</si>
  <si>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</si>
  <si>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</si>
  <si>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</si>
  <si>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</si>
  <si>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</si>
  <si>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</si>
  <si>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</si>
  <si>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</si>
  <si>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</si>
  <si>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</si>
  <si>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</si>
  <si>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</si>
  <si>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</si>
  <si>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</si>
  <si>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</si>
  <si>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</si>
  <si>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</si>
  <si>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</si>
  <si>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</si>
  <si>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</si>
  <si>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</si>
  <si>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</si>
  <si>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</si>
  <si>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</si>
  <si>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</si>
  <si>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</si>
  <si>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</si>
  <si>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</si>
  <si>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</si>
  <si>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</si>
  <si>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</si>
  <si>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</si>
  <si>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</si>
  <si>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</si>
  <si>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</si>
  <si>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</si>
  <si>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</si>
  <si>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</si>
  <si>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</si>
  <si>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</si>
  <si>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</si>
  <si>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</si>
  <si>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</si>
  <si>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</si>
  <si>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</si>
  <si>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</si>
  <si>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</si>
  <si>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</si>
  <si>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</si>
  <si>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</si>
  <si>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</si>
  <si>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</si>
  <si>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</si>
  <si>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</si>
  <si>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</si>
  <si>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</si>
  <si>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</si>
  <si>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</si>
  <si>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</si>
  <si>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</si>
  <si>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</si>
  <si>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</si>
  <si>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</si>
  <si>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</si>
  <si>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</si>
  <si>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</si>
  <si>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</si>
  <si>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</si>
  <si>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</si>
  <si>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</si>
  <si>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</si>
  <si>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</si>
  <si>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</si>
  <si>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</si>
  <si>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</si>
  <si>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</si>
  <si>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</si>
  <si>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</si>
  <si>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</si>
  <si>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</si>
  <si>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</si>
  <si>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</si>
  <si>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</si>
  <si>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</si>
  <si>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</si>
  <si>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</si>
  <si>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</si>
  <si>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</si>
  <si>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</si>
  <si>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</si>
  <si>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</si>
  <si>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</si>
  <si>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</si>
  <si>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</si>
  <si>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</si>
  <si>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</si>
  <si>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</si>
  <si>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</si>
  <si>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</si>
  <si>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</si>
  <si>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</si>
  <si>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</si>
  <si>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01.01.2016.</t>
  </si>
  <si>
    <t>CROATIA osiguranje d.d.</t>
  </si>
  <si>
    <t>10 000</t>
  </si>
  <si>
    <t>ZAGREB</t>
  </si>
  <si>
    <t>www.crosig.hr</t>
  </si>
  <si>
    <t>GRAD ZAGREB</t>
  </si>
  <si>
    <t>NE</t>
  </si>
  <si>
    <t>6512</t>
  </si>
  <si>
    <t>01/6332-073</t>
  </si>
  <si>
    <t>Član Uprave</t>
  </si>
  <si>
    <t>Predsjednik Uprave</t>
  </si>
  <si>
    <t>Mario Lučić</t>
  </si>
  <si>
    <t>mario.lucic@crosig.hr</t>
  </si>
  <si>
    <t>01/6333-107</t>
  </si>
  <si>
    <t>Za objavu:</t>
  </si>
  <si>
    <t>Vatroslava Jagića 33</t>
  </si>
  <si>
    <t>Vanđelić Damir, Klepač Miroslav</t>
  </si>
  <si>
    <t>Miroslav Klepač</t>
  </si>
  <si>
    <t>Damir Vanđelić</t>
  </si>
  <si>
    <t>31.12.2016.</t>
  </si>
  <si>
    <t>Stanje na dan: 31.12.2016.</t>
  </si>
  <si>
    <t>U razdoblju: 01.10.2016. do 31.12.2016.</t>
  </si>
  <si>
    <t>U razdoblju: 01.01.2016. do 31.12.2016.</t>
  </si>
  <si>
    <t>Za razdoblje: 01.01.2016. do 31.12.2016.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</si>
</sst>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\ ;0"/>
    <numFmt numFmtId="196" formatCode="[$-41A]d\.\ mmmm\ yyyy\."/>
    <numFmt numFmtId="197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61" applyFont="1" applyAlignment="1">
      <alignment/>
      <protection/>
    </xf>
    <xf numFmtId="0" fontId="14" fillId="0" borderId="23" xfId="6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center" wrapText="1"/>
      <protection hidden="1"/>
    </xf>
    <xf numFmtId="0" fontId="14" fillId="0" borderId="0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/>
      <protection hidden="1"/>
    </xf>
    <xf numFmtId="0" fontId="16" fillId="0" borderId="0" xfId="61" applyFont="1" applyBorder="1" applyAlignment="1" applyProtection="1">
      <alignment horizontal="right" vertical="center" wrapText="1"/>
      <protection hidden="1"/>
    </xf>
    <xf numFmtId="0" fontId="16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 applyProtection="1">
      <alignment vertical="top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0" borderId="0" xfId="61" applyFont="1" applyFill="1" applyBorder="1" applyAlignment="1" applyProtection="1">
      <alignment horizontal="right" vertical="center"/>
      <protection hidden="1" locked="0"/>
    </xf>
    <xf numFmtId="0" fontId="14" fillId="0" borderId="0" xfId="61" applyFont="1" applyBorder="1" applyProtection="1">
      <alignment vertical="top"/>
      <protection hidden="1"/>
    </xf>
    <xf numFmtId="0" fontId="13" fillId="0" borderId="0" xfId="61" applyFont="1" applyBorder="1" applyAlignment="1" applyProtection="1">
      <alignment vertical="top"/>
      <protection hidden="1"/>
    </xf>
    <xf numFmtId="0" fontId="14" fillId="0" borderId="0" xfId="61" applyFont="1" applyFill="1" applyBorder="1" applyProtection="1">
      <alignment vertical="top"/>
      <protection hidden="1"/>
    </xf>
    <xf numFmtId="0" fontId="14" fillId="0" borderId="0" xfId="61" applyFont="1" applyBorder="1" applyAlignment="1" applyProtection="1">
      <alignment horizontal="center" vertical="center"/>
      <protection hidden="1" locked="0"/>
    </xf>
    <xf numFmtId="0" fontId="14" fillId="0" borderId="0" xfId="61" applyFont="1" applyBorder="1" applyAlignment="1" applyProtection="1">
      <alignment wrapText="1"/>
      <protection hidden="1"/>
    </xf>
    <xf numFmtId="0" fontId="14" fillId="0" borderId="0" xfId="61" applyFont="1" applyBorder="1" applyAlignment="1" applyProtection="1">
      <alignment horizontal="right" vertical="top"/>
      <protection hidden="1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left" vertical="top"/>
      <protection hidden="1"/>
    </xf>
    <xf numFmtId="0" fontId="14" fillId="0" borderId="24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 vertical="center"/>
      <protection hidden="1"/>
    </xf>
    <xf numFmtId="0" fontId="14" fillId="0" borderId="0" xfId="61" applyFont="1">
      <alignment vertical="top"/>
      <protection/>
    </xf>
    <xf numFmtId="0" fontId="3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>
      <alignment/>
      <protection/>
    </xf>
    <xf numFmtId="49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7" applyFont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0" xfId="61" applyFont="1" applyFill="1" applyBorder="1" applyAlignment="1" applyProtection="1">
      <alignment horizontal="right"/>
      <protection hidden="1"/>
    </xf>
    <xf numFmtId="0" fontId="14" fillId="0" borderId="0" xfId="61" applyFont="1" applyFill="1" applyBorder="1" applyAlignment="1" applyProtection="1">
      <alignment vertical="top"/>
      <protection hidden="1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0" xfId="61" applyFont="1" applyFill="1" applyBorder="1" applyAlignment="1" applyProtection="1">
      <alignment horizontal="right" vertical="top"/>
      <protection hidden="1"/>
    </xf>
    <xf numFmtId="0" fontId="0" fillId="0" borderId="24" xfId="61" applyFont="1" applyBorder="1" applyAlignment="1">
      <alignment/>
      <protection/>
    </xf>
    <xf numFmtId="0" fontId="16" fillId="0" borderId="0" xfId="61" applyFont="1" applyBorder="1" applyAlignment="1" applyProtection="1">
      <alignment horizontal="right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0" xfId="61" applyFont="1" applyBorder="1">
      <alignment vertical="top"/>
      <protection/>
    </xf>
    <xf numFmtId="0" fontId="14" fillId="0" borderId="0" xfId="61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3" fontId="1" fillId="0" borderId="28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1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>
      <alignment horizontal="right" vertical="center" shrinkToFit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6" xfId="0" applyNumberFormat="1" applyFont="1" applyFill="1" applyBorder="1" applyAlignment="1" applyProtection="1">
      <alignment horizontal="right" vertical="center" shrinkToFit="1"/>
      <protection hidden="1"/>
    </xf>
    <xf numFmtId="14" fontId="13" fillId="33" borderId="37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37" xfId="61" applyNumberFormat="1" applyFont="1" applyFill="1" applyBorder="1" applyAlignment="1" applyProtection="1">
      <alignment horizontal="center" vertical="center"/>
      <protection hidden="1" locked="0"/>
    </xf>
    <xf numFmtId="0" fontId="13" fillId="33" borderId="37" xfId="61" applyFont="1" applyFill="1" applyBorder="1" applyAlignment="1" applyProtection="1">
      <alignment horizontal="center" vertical="center"/>
      <protection hidden="1" locked="0"/>
    </xf>
    <xf numFmtId="49" fontId="13" fillId="33" borderId="37" xfId="61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2" applyFont="1" applyFill="1" applyBorder="1" applyAlignment="1" applyProtection="1">
      <alignment/>
      <protection hidden="1"/>
    </xf>
    <xf numFmtId="0" fontId="1" fillId="0" borderId="0" xfId="62" applyFont="1" applyFill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0" fontId="0" fillId="0" borderId="0" xfId="61" applyFont="1" applyFill="1" applyAlignment="1">
      <alignment/>
      <protection/>
    </xf>
    <xf numFmtId="0" fontId="14" fillId="0" borderId="38" xfId="61" applyFont="1" applyFill="1" applyBorder="1" applyProtection="1">
      <alignment vertical="top"/>
      <protection hidden="1"/>
    </xf>
    <xf numFmtId="0" fontId="14" fillId="0" borderId="38" xfId="61" applyFont="1" applyFill="1" applyBorder="1">
      <alignment vertical="top"/>
      <protection/>
    </xf>
    <xf numFmtId="3" fontId="0" fillId="0" borderId="0" xfId="0" applyNumberFormat="1" applyFill="1" applyAlignment="1">
      <alignment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6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7" xfId="61" applyNumberFormat="1" applyFont="1" applyFill="1" applyBorder="1" applyAlignment="1" applyProtection="1">
      <alignment horizontal="right" vertical="center"/>
      <protection hidden="1" locked="0"/>
    </xf>
    <xf numFmtId="0" fontId="8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4" fillId="0" borderId="0" xfId="61" applyFont="1" applyFill="1" applyBorder="1" applyAlignment="1" applyProtection="1">
      <alignment horizontal="left" vertical="center" wrapText="1"/>
      <protection hidden="1"/>
    </xf>
    <xf numFmtId="0" fontId="14" fillId="0" borderId="0" xfId="61" applyFont="1" applyBorder="1" applyAlignment="1" applyProtection="1">
      <alignment horizontal="left" vertical="center" wrapText="1"/>
      <protection hidden="1"/>
    </xf>
    <xf numFmtId="0" fontId="14" fillId="0" borderId="0" xfId="61" applyFont="1" applyFill="1" applyBorder="1" applyAlignment="1" applyProtection="1">
      <alignment/>
      <protection hidden="1"/>
    </xf>
    <xf numFmtId="0" fontId="14" fillId="0" borderId="0" xfId="61" applyFont="1" applyBorder="1" applyAlignment="1" applyProtection="1">
      <alignment horizontal="left" vertical="top" wrapText="1"/>
      <protection hidden="1"/>
    </xf>
    <xf numFmtId="0" fontId="14" fillId="0" borderId="0" xfId="61" applyFont="1" applyFill="1" applyBorder="1" applyAlignment="1" applyProtection="1">
      <alignment horizontal="left" vertical="top" indent="2"/>
      <protection hidden="1"/>
    </xf>
    <xf numFmtId="0" fontId="14" fillId="0" borderId="0" xfId="61" applyFont="1" applyFill="1" applyBorder="1" applyAlignment="1" applyProtection="1">
      <alignment horizontal="left" vertical="top" wrapText="1" indent="2"/>
      <protection hidden="1"/>
    </xf>
    <xf numFmtId="0" fontId="14" fillId="0" borderId="0" xfId="67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left"/>
      <protection hidden="1"/>
    </xf>
    <xf numFmtId="0" fontId="13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right" vertical="top" wrapText="1"/>
      <protection hidden="1"/>
    </xf>
    <xf numFmtId="0" fontId="0" fillId="0" borderId="0" xfId="61" applyFont="1" applyFill="1" applyBorder="1" applyAlignment="1">
      <alignment/>
      <protection/>
    </xf>
    <xf numFmtId="0" fontId="8" fillId="33" borderId="18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167" fontId="6" fillId="0" borderId="40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center" vertical="top" wrapText="1"/>
      <protection hidden="1"/>
    </xf>
    <xf numFmtId="0" fontId="0" fillId="33" borderId="18" xfId="0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1" fillId="0" borderId="41" xfId="0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167" fontId="6" fillId="0" borderId="4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43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44" xfId="0" applyNumberFormat="1" applyFont="1" applyFill="1" applyBorder="1" applyAlignment="1">
      <alignment horizontal="center" vertical="center"/>
    </xf>
    <xf numFmtId="167" fontId="6" fillId="0" borderId="45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46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56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57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8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60" xfId="0" applyFont="1" applyFill="1" applyBorder="1" applyAlignment="1">
      <alignment vertical="center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3" fillId="0" borderId="0" xfId="67" applyFont="1" applyBorder="1" applyAlignment="1" applyProtection="1">
      <alignment horizontal="left"/>
      <protection hidden="1"/>
    </xf>
    <xf numFmtId="0" fontId="21" fillId="0" borderId="0" xfId="67" applyFont="1" applyBorder="1" applyAlignment="1">
      <alignment/>
      <protection/>
    </xf>
    <xf numFmtId="0" fontId="14" fillId="0" borderId="0" xfId="67" applyFont="1" applyBorder="1" applyAlignment="1" applyProtection="1">
      <alignment horizontal="left"/>
      <protection hidden="1"/>
    </xf>
    <xf numFmtId="0" fontId="12" fillId="0" borderId="0" xfId="67" applyBorder="1" applyAlignment="1">
      <alignment/>
      <protection/>
    </xf>
    <xf numFmtId="0" fontId="14" fillId="0" borderId="61" xfId="61" applyFont="1" applyBorder="1" applyAlignment="1" applyProtection="1">
      <alignment horizontal="center" vertical="top"/>
      <protection hidden="1"/>
    </xf>
    <xf numFmtId="0" fontId="14" fillId="0" borderId="61" xfId="61" applyFont="1" applyBorder="1" applyAlignment="1">
      <alignment horizontal="center"/>
      <protection/>
    </xf>
    <xf numFmtId="0" fontId="14" fillId="0" borderId="61" xfId="61" applyFont="1" applyBorder="1" applyAlignment="1">
      <alignment/>
      <protection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24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right" vertical="center" wrapText="1"/>
      <protection hidden="1"/>
    </xf>
    <xf numFmtId="0" fontId="14" fillId="0" borderId="62" xfId="61" applyFont="1" applyBorder="1" applyAlignment="1" applyProtection="1">
      <alignment horizontal="right" wrapText="1"/>
      <protection hidden="1"/>
    </xf>
    <xf numFmtId="49" fontId="4" fillId="33" borderId="63" xfId="53" applyNumberFormat="1" applyFill="1" applyBorder="1" applyAlignment="1" applyProtection="1">
      <alignment horizontal="left" vertical="center"/>
      <protection hidden="1" locked="0"/>
    </xf>
    <xf numFmtId="49" fontId="13" fillId="33" borderId="18" xfId="61" applyNumberFormat="1" applyFont="1" applyFill="1" applyBorder="1" applyAlignment="1" applyProtection="1">
      <alignment horizontal="left" vertical="center"/>
      <protection hidden="1" locked="0"/>
    </xf>
    <xf numFmtId="49" fontId="13" fillId="33" borderId="64" xfId="61" applyNumberFormat="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62" xfId="61" applyFont="1" applyBorder="1" applyAlignment="1" applyProtection="1">
      <alignment horizontal="right"/>
      <protection hidden="1"/>
    </xf>
    <xf numFmtId="49" fontId="13" fillId="33" borderId="63" xfId="61" applyNumberFormat="1" applyFont="1" applyFill="1" applyBorder="1" applyAlignment="1" applyProtection="1">
      <alignment horizontal="left" vertical="center"/>
      <protection hidden="1" locked="0"/>
    </xf>
    <xf numFmtId="0" fontId="14" fillId="33" borderId="64" xfId="61" applyFont="1" applyFill="1" applyBorder="1" applyAlignment="1">
      <alignment horizontal="left" vertical="center"/>
      <protection/>
    </xf>
    <xf numFmtId="0" fontId="13" fillId="0" borderId="63" xfId="61" applyFont="1" applyFill="1" applyBorder="1" applyAlignment="1" applyProtection="1">
      <alignment horizontal="left" vertical="center"/>
      <protection hidden="1" locked="0"/>
    </xf>
    <xf numFmtId="0" fontId="13" fillId="0" borderId="18" xfId="61" applyFont="1" applyFill="1" applyBorder="1" applyAlignment="1" applyProtection="1">
      <alignment horizontal="left" vertical="center"/>
      <protection hidden="1" locked="0"/>
    </xf>
    <xf numFmtId="0" fontId="13" fillId="0" borderId="64" xfId="6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Fill="1" applyBorder="1" applyAlignment="1" applyProtection="1">
      <alignment vertical="center"/>
      <protection hidden="1"/>
    </xf>
    <xf numFmtId="0" fontId="13" fillId="0" borderId="63" xfId="61" applyFont="1" applyFill="1" applyBorder="1" applyAlignment="1" applyProtection="1">
      <alignment horizontal="right" vertical="center"/>
      <protection hidden="1" locked="0"/>
    </xf>
    <xf numFmtId="0" fontId="14" fillId="0" borderId="18" xfId="61" applyFont="1" applyFill="1" applyBorder="1" applyAlignment="1">
      <alignment/>
      <protection/>
    </xf>
    <xf numFmtId="0" fontId="14" fillId="0" borderId="64" xfId="61" applyFont="1" applyFill="1" applyBorder="1" applyAlignment="1">
      <alignment/>
      <protection/>
    </xf>
    <xf numFmtId="49" fontId="13" fillId="0" borderId="63" xfId="61" applyNumberFormat="1" applyFont="1" applyFill="1" applyBorder="1" applyAlignment="1" applyProtection="1">
      <alignment horizontal="center" vertical="center"/>
      <protection hidden="1" locked="0"/>
    </xf>
    <xf numFmtId="49" fontId="13" fillId="0" borderId="64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23" xfId="61" applyFont="1" applyBorder="1" applyAlignment="1" applyProtection="1">
      <alignment horizontal="right" vertical="center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33" borderId="63" xfId="61" applyFont="1" applyFill="1" applyBorder="1" applyAlignment="1" applyProtection="1">
      <alignment horizontal="left" vertical="center"/>
      <protection hidden="1" locked="0"/>
    </xf>
    <xf numFmtId="0" fontId="14" fillId="33" borderId="18" xfId="61" applyFont="1" applyFill="1" applyBorder="1" applyAlignment="1">
      <alignment horizontal="left"/>
      <protection/>
    </xf>
    <xf numFmtId="0" fontId="14" fillId="33" borderId="64" xfId="61" applyFont="1" applyFill="1" applyBorder="1" applyAlignment="1">
      <alignment horizontal="left"/>
      <protection/>
    </xf>
    <xf numFmtId="0" fontId="14" fillId="0" borderId="0" xfId="61" applyFont="1" applyBorder="1" applyAlignment="1" applyProtection="1">
      <alignment horizontal="center" vertical="center"/>
      <protection hidden="1"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/>
      <protection/>
    </xf>
    <xf numFmtId="0" fontId="14" fillId="33" borderId="18" xfId="61" applyFont="1" applyFill="1" applyBorder="1" applyAlignment="1">
      <alignment horizontal="left" vertical="center"/>
      <protection/>
    </xf>
    <xf numFmtId="0" fontId="19" fillId="0" borderId="63" xfId="53" applyFont="1" applyFill="1" applyBorder="1" applyAlignment="1" applyProtection="1">
      <alignment/>
      <protection hidden="1" locked="0"/>
    </xf>
    <xf numFmtId="0" fontId="13" fillId="0" borderId="18" xfId="61" applyFont="1" applyFill="1" applyBorder="1" applyAlignment="1" applyProtection="1">
      <alignment/>
      <protection hidden="1" locked="0"/>
    </xf>
    <xf numFmtId="0" fontId="13" fillId="0" borderId="64" xfId="61" applyFont="1" applyFill="1" applyBorder="1" applyAlignment="1" applyProtection="1">
      <alignment/>
      <protection hidden="1" locked="0"/>
    </xf>
    <xf numFmtId="0" fontId="4" fillId="33" borderId="63" xfId="53" applyFill="1" applyBorder="1" applyAlignment="1" applyProtection="1">
      <alignment/>
      <protection hidden="1" locked="0"/>
    </xf>
    <xf numFmtId="0" fontId="13" fillId="33" borderId="18" xfId="61" applyFont="1" applyFill="1" applyBorder="1" applyAlignment="1" applyProtection="1">
      <alignment/>
      <protection hidden="1" locked="0"/>
    </xf>
    <xf numFmtId="0" fontId="13" fillId="33" borderId="64" xfId="61" applyFont="1" applyFill="1" applyBorder="1" applyAlignment="1" applyProtection="1">
      <alignment/>
      <protection hidden="1" locked="0"/>
    </xf>
    <xf numFmtId="0" fontId="18" fillId="0" borderId="0" xfId="61" applyFont="1" applyBorder="1" applyAlignment="1" applyProtection="1">
      <alignment horizontal="left" vertical="center"/>
      <protection hidden="1"/>
    </xf>
    <xf numFmtId="0" fontId="9" fillId="0" borderId="0" xfId="61" applyFont="1" applyBorder="1" applyAlignment="1">
      <alignment horizontal="left"/>
      <protection/>
    </xf>
    <xf numFmtId="0" fontId="14" fillId="0" borderId="0" xfId="61" applyFont="1" applyBorder="1" applyAlignment="1" applyProtection="1">
      <alignment horizontal="right" wrapText="1"/>
      <protection hidden="1"/>
    </xf>
    <xf numFmtId="49" fontId="13" fillId="33" borderId="63" xfId="61" applyNumberFormat="1" applyFont="1" applyFill="1" applyBorder="1" applyAlignment="1" applyProtection="1">
      <alignment horizontal="center" vertical="center"/>
      <protection hidden="1" locked="0"/>
    </xf>
    <xf numFmtId="49" fontId="13" fillId="33" borderId="64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63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64" xfId="61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1" applyFont="1" applyBorder="1" applyAlignment="1" applyProtection="1">
      <alignment horizontal="right" vertical="center" wrapText="1"/>
      <protection hidden="1"/>
    </xf>
    <xf numFmtId="0" fontId="17" fillId="0" borderId="62" xfId="61" applyFont="1" applyBorder="1" applyAlignment="1" applyProtection="1">
      <alignment horizontal="right" wrapText="1"/>
      <protection hidden="1"/>
    </xf>
    <xf numFmtId="0" fontId="13" fillId="0" borderId="0" xfId="61" applyFont="1" applyFill="1" applyBorder="1" applyAlignment="1" applyProtection="1">
      <alignment horizontal="left" vertical="center" wrapText="1"/>
      <protection hidden="1"/>
    </xf>
    <xf numFmtId="0" fontId="13" fillId="0" borderId="62" xfId="61" applyFont="1" applyFill="1" applyBorder="1" applyAlignment="1" applyProtection="1">
      <alignment horizontal="left" vertical="center" wrapText="1"/>
      <protection hidden="1"/>
    </xf>
    <xf numFmtId="0" fontId="15" fillId="0" borderId="0" xfId="61" applyFont="1" applyBorder="1" applyAlignment="1" applyProtection="1">
      <alignment horizontal="center" vertical="center" wrapText="1"/>
      <protection hidden="1"/>
    </xf>
    <xf numFmtId="0" fontId="2" fillId="0" borderId="6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18" xfId="0" applyFill="1" applyBorder="1" applyAlignment="1" applyProtection="1">
      <alignment horizontal="right" wrapText="1"/>
      <protection hidden="1"/>
    </xf>
    <xf numFmtId="0" fontId="0" fillId="33" borderId="18" xfId="0" applyFill="1" applyBorder="1" applyAlignment="1" applyProtection="1">
      <alignment horizontal="center" vertical="top" wrapText="1"/>
      <protection hidden="1"/>
    </xf>
    <xf numFmtId="0" fontId="1" fillId="0" borderId="43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right"/>
    </xf>
    <xf numFmtId="0" fontId="3" fillId="0" borderId="66" xfId="0" applyFont="1" applyFill="1" applyBorder="1" applyAlignment="1">
      <alignment horizontal="right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1" fillId="0" borderId="73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wrapText="1"/>
    </xf>
    <xf numFmtId="0" fontId="1" fillId="0" borderId="75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right" vertical="center"/>
    </xf>
    <xf numFmtId="0" fontId="11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9" fillId="0" borderId="0" xfId="61" applyFont="1" applyAlignment="1">
      <alignment/>
      <protection/>
    </xf>
    <xf numFmtId="0" fontId="20" fillId="0" borderId="0" xfId="61" applyFont="1" applyBorder="1" applyAlignment="1">
      <alignment horizontal="justify" vertical="top" wrapText="1"/>
      <protection/>
    </xf>
    <xf numFmtId="0" fontId="14" fillId="0" borderId="0" xfId="61" applyFont="1" applyAlignment="1">
      <alignment/>
      <protection/>
    </xf>
    <xf numFmtId="0" fontId="6" fillId="0" borderId="65" xfId="0" applyFont="1" applyFill="1" applyBorder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 2 2 2" xfId="59"/>
    <cellStyle name="Normal 3" xfId="60"/>
    <cellStyle name="Normal_TFI-OSIG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mario.luc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1">
      <selection activeCell="M23" sqref="M23"/>
    </sheetView>
  </sheetViews>
  <sheetFormatPr defaultColWidth="9.140625" defaultRowHeight="12.75"/>
  <cols>
    <col min="1" max="2" width="9.140625" style="135" customWidth="1"/>
    <col min="3" max="3" width="12.00390625" style="24" customWidth="1"/>
    <col min="4" max="5" width="9.140625" style="24" customWidth="1"/>
    <col min="6" max="6" width="12.00390625" style="24" customWidth="1"/>
    <col min="7" max="7" width="12.7109375" style="24" customWidth="1"/>
    <col min="8" max="8" width="15.00390625" style="24" customWidth="1"/>
    <col min="9" max="9" width="16.140625" style="24" customWidth="1"/>
    <col min="10" max="10" width="23.8515625" style="24" customWidth="1"/>
    <col min="11" max="16384" width="9.140625" style="24" customWidth="1"/>
  </cols>
  <sheetData>
    <row r="1" spans="2:10" ht="12.75">
      <c r="B1" s="134" t="s">
        <v>70</v>
      </c>
      <c r="C1" s="65"/>
      <c r="D1" s="65"/>
      <c r="E1" s="65"/>
      <c r="F1" s="65"/>
      <c r="G1" s="65"/>
      <c r="H1" s="65"/>
      <c r="I1" s="65"/>
      <c r="J1" s="65"/>
    </row>
    <row r="2" spans="2:10" ht="12.75" customHeight="1">
      <c r="B2" s="262" t="s">
        <v>300</v>
      </c>
      <c r="C2" s="262"/>
      <c r="D2" s="262"/>
      <c r="E2" s="263"/>
      <c r="F2" s="119" t="s">
        <v>382</v>
      </c>
      <c r="G2" s="25"/>
      <c r="H2" s="26" t="s">
        <v>233</v>
      </c>
      <c r="I2" s="119" t="s">
        <v>401</v>
      </c>
      <c r="J2" s="136"/>
    </row>
    <row r="3" spans="2:10" ht="12.75">
      <c r="B3" s="27"/>
      <c r="C3" s="27"/>
      <c r="D3" s="27"/>
      <c r="E3" s="27"/>
      <c r="F3" s="28"/>
      <c r="G3" s="28"/>
      <c r="H3" s="27"/>
      <c r="I3" s="27"/>
      <c r="J3" s="137"/>
    </row>
    <row r="4" spans="2:10" ht="39.75" customHeight="1">
      <c r="B4" s="264" t="s">
        <v>366</v>
      </c>
      <c r="C4" s="264"/>
      <c r="D4" s="264"/>
      <c r="E4" s="264"/>
      <c r="F4" s="264"/>
      <c r="G4" s="264"/>
      <c r="H4" s="264"/>
      <c r="I4" s="264"/>
      <c r="J4" s="264"/>
    </row>
    <row r="5" spans="2:10" ht="12.75">
      <c r="B5" s="29"/>
      <c r="C5" s="30"/>
      <c r="D5" s="30"/>
      <c r="E5" s="30"/>
      <c r="F5" s="31"/>
      <c r="G5" s="66"/>
      <c r="H5" s="32"/>
      <c r="I5" s="33"/>
      <c r="J5" s="138"/>
    </row>
    <row r="6" spans="2:10" ht="12.75">
      <c r="B6" s="220" t="s">
        <v>150</v>
      </c>
      <c r="C6" s="221"/>
      <c r="D6" s="256" t="s">
        <v>379</v>
      </c>
      <c r="E6" s="257"/>
      <c r="F6" s="43"/>
      <c r="G6" s="43"/>
      <c r="H6" s="43"/>
      <c r="I6" s="43"/>
      <c r="J6" s="43"/>
    </row>
    <row r="7" spans="2:10" ht="12.75">
      <c r="B7" s="37"/>
      <c r="C7" s="37"/>
      <c r="D7" s="29"/>
      <c r="E7" s="29"/>
      <c r="F7" s="43"/>
      <c r="G7" s="43"/>
      <c r="H7" s="43"/>
      <c r="I7" s="43"/>
      <c r="J7" s="43"/>
    </row>
    <row r="8" spans="2:10" ht="12.75" customHeight="1">
      <c r="B8" s="260" t="s">
        <v>71</v>
      </c>
      <c r="C8" s="261"/>
      <c r="D8" s="256" t="s">
        <v>380</v>
      </c>
      <c r="E8" s="257"/>
      <c r="F8" s="43"/>
      <c r="G8" s="43"/>
      <c r="H8" s="43"/>
      <c r="I8" s="43"/>
      <c r="J8" s="29"/>
    </row>
    <row r="9" spans="2:10" ht="12.75">
      <c r="B9" s="57"/>
      <c r="C9" s="57"/>
      <c r="D9" s="34"/>
      <c r="E9" s="29"/>
      <c r="F9" s="29"/>
      <c r="G9" s="29"/>
      <c r="H9" s="29"/>
      <c r="I9" s="29"/>
      <c r="J9" s="29"/>
    </row>
    <row r="10" spans="2:10" ht="12.75" customHeight="1">
      <c r="B10" s="215" t="s">
        <v>1</v>
      </c>
      <c r="C10" s="255"/>
      <c r="D10" s="256" t="s">
        <v>381</v>
      </c>
      <c r="E10" s="257"/>
      <c r="F10" s="29"/>
      <c r="G10" s="29"/>
      <c r="H10" s="29"/>
      <c r="I10" s="29"/>
      <c r="J10" s="29"/>
    </row>
    <row r="11" spans="2:10" ht="12.75">
      <c r="B11" s="255"/>
      <c r="C11" s="255"/>
      <c r="D11" s="29"/>
      <c r="E11" s="29"/>
      <c r="F11" s="29"/>
      <c r="G11" s="29"/>
      <c r="H11" s="29"/>
      <c r="I11" s="29"/>
      <c r="J11" s="29"/>
    </row>
    <row r="12" spans="2:10" ht="12.75">
      <c r="B12" s="220" t="s">
        <v>72</v>
      </c>
      <c r="C12" s="221"/>
      <c r="D12" s="237" t="s">
        <v>383</v>
      </c>
      <c r="E12" s="246"/>
      <c r="F12" s="246"/>
      <c r="G12" s="246"/>
      <c r="H12" s="246"/>
      <c r="I12" s="246"/>
      <c r="J12" s="223"/>
    </row>
    <row r="13" spans="2:10" ht="15.75">
      <c r="B13" s="253"/>
      <c r="C13" s="254"/>
      <c r="D13" s="254"/>
      <c r="E13" s="35"/>
      <c r="F13" s="35"/>
      <c r="G13" s="35"/>
      <c r="H13" s="35"/>
      <c r="I13" s="35"/>
      <c r="J13" s="35"/>
    </row>
    <row r="14" spans="2:10" ht="12.75">
      <c r="B14" s="37"/>
      <c r="C14" s="37"/>
      <c r="D14" s="36"/>
      <c r="E14" s="29"/>
      <c r="F14" s="29"/>
      <c r="G14" s="29"/>
      <c r="H14" s="29"/>
      <c r="I14" s="29"/>
      <c r="J14" s="29"/>
    </row>
    <row r="15" spans="2:10" ht="12.75">
      <c r="B15" s="220" t="s">
        <v>190</v>
      </c>
      <c r="C15" s="221"/>
      <c r="D15" s="258" t="s">
        <v>384</v>
      </c>
      <c r="E15" s="259"/>
      <c r="F15" s="29"/>
      <c r="G15" s="237" t="s">
        <v>385</v>
      </c>
      <c r="H15" s="246"/>
      <c r="I15" s="246"/>
      <c r="J15" s="223"/>
    </row>
    <row r="16" spans="2:10" ht="12.75">
      <c r="B16" s="37"/>
      <c r="C16" s="37"/>
      <c r="D16" s="29"/>
      <c r="E16" s="29"/>
      <c r="F16" s="29"/>
      <c r="G16" s="29"/>
      <c r="H16" s="29"/>
      <c r="I16" s="29"/>
      <c r="J16" s="29"/>
    </row>
    <row r="17" spans="2:10" ht="12.75">
      <c r="B17" s="220" t="s">
        <v>191</v>
      </c>
      <c r="C17" s="221"/>
      <c r="D17" s="237" t="s">
        <v>397</v>
      </c>
      <c r="E17" s="246"/>
      <c r="F17" s="246"/>
      <c r="G17" s="246"/>
      <c r="H17" s="246"/>
      <c r="I17" s="246"/>
      <c r="J17" s="223"/>
    </row>
    <row r="18" spans="2:10" ht="12.75">
      <c r="B18" s="37"/>
      <c r="C18" s="37"/>
      <c r="D18" s="29"/>
      <c r="E18" s="29"/>
      <c r="F18" s="29"/>
      <c r="G18" s="29"/>
      <c r="H18" s="29"/>
      <c r="I18" s="29"/>
      <c r="J18" s="29"/>
    </row>
    <row r="19" spans="2:10" ht="12.75">
      <c r="B19" s="220" t="s">
        <v>192</v>
      </c>
      <c r="C19" s="221"/>
      <c r="D19" s="247"/>
      <c r="E19" s="248"/>
      <c r="F19" s="248"/>
      <c r="G19" s="248"/>
      <c r="H19" s="248"/>
      <c r="I19" s="248"/>
      <c r="J19" s="249"/>
    </row>
    <row r="20" spans="2:10" ht="12.75">
      <c r="B20" s="37"/>
      <c r="C20" s="37"/>
      <c r="D20" s="36"/>
      <c r="E20" s="29"/>
      <c r="F20" s="29"/>
      <c r="G20" s="29"/>
      <c r="H20" s="29"/>
      <c r="I20" s="29"/>
      <c r="J20" s="29"/>
    </row>
    <row r="21" spans="2:10" ht="12.75">
      <c r="B21" s="220" t="s">
        <v>193</v>
      </c>
      <c r="C21" s="221"/>
      <c r="D21" s="250" t="s">
        <v>386</v>
      </c>
      <c r="E21" s="251"/>
      <c r="F21" s="251"/>
      <c r="G21" s="251"/>
      <c r="H21" s="251"/>
      <c r="I21" s="251"/>
      <c r="J21" s="252"/>
    </row>
    <row r="22" spans="2:10" ht="12.75">
      <c r="B22" s="37"/>
      <c r="C22" s="37"/>
      <c r="D22" s="36"/>
      <c r="E22" s="29"/>
      <c r="F22" s="29"/>
      <c r="G22" s="29"/>
      <c r="H22" s="29"/>
      <c r="I22" s="29"/>
      <c r="J22" s="29"/>
    </row>
    <row r="23" spans="2:10" ht="12.75">
      <c r="B23" s="220" t="s">
        <v>73</v>
      </c>
      <c r="C23" s="221"/>
      <c r="D23" s="120">
        <v>133</v>
      </c>
      <c r="E23" s="237" t="s">
        <v>385</v>
      </c>
      <c r="F23" s="238"/>
      <c r="G23" s="239"/>
      <c r="H23" s="235"/>
      <c r="I23" s="236"/>
      <c r="J23" s="38"/>
    </row>
    <row r="24" spans="2:10" ht="12.75">
      <c r="B24" s="37"/>
      <c r="C24" s="37"/>
      <c r="D24" s="29"/>
      <c r="E24" s="39"/>
      <c r="F24" s="39"/>
      <c r="G24" s="39"/>
      <c r="H24" s="39"/>
      <c r="I24" s="29"/>
      <c r="J24" s="29"/>
    </row>
    <row r="25" spans="2:10" ht="12.75">
      <c r="B25" s="220" t="s">
        <v>74</v>
      </c>
      <c r="C25" s="221"/>
      <c r="D25" s="120">
        <v>21</v>
      </c>
      <c r="E25" s="237" t="s">
        <v>387</v>
      </c>
      <c r="F25" s="238"/>
      <c r="G25" s="238"/>
      <c r="H25" s="239"/>
      <c r="I25" s="67" t="s">
        <v>75</v>
      </c>
      <c r="J25" s="133">
        <v>2263</v>
      </c>
    </row>
    <row r="26" spans="2:10" ht="12.75">
      <c r="B26" s="37"/>
      <c r="C26" s="37"/>
      <c r="D26" s="29"/>
      <c r="E26" s="39"/>
      <c r="F26" s="39"/>
      <c r="G26" s="39"/>
      <c r="H26" s="37"/>
      <c r="I26" s="37" t="s">
        <v>367</v>
      </c>
      <c r="J26" s="36"/>
    </row>
    <row r="27" spans="2:10" ht="12.75">
      <c r="B27" s="220" t="s">
        <v>195</v>
      </c>
      <c r="C27" s="221"/>
      <c r="D27" s="121" t="s">
        <v>388</v>
      </c>
      <c r="E27" s="40"/>
      <c r="F27" s="68"/>
      <c r="G27" s="69"/>
      <c r="H27" s="220" t="s">
        <v>194</v>
      </c>
      <c r="I27" s="221"/>
      <c r="J27" s="122" t="s">
        <v>389</v>
      </c>
    </row>
    <row r="28" spans="2:10" ht="12.75">
      <c r="B28" s="37"/>
      <c r="C28" s="37"/>
      <c r="D28" s="29"/>
      <c r="E28" s="69"/>
      <c r="F28" s="69"/>
      <c r="G28" s="69"/>
      <c r="H28" s="69"/>
      <c r="I28" s="29"/>
      <c r="J28" s="139"/>
    </row>
    <row r="29" spans="2:10" ht="12.75">
      <c r="B29" s="240" t="s">
        <v>76</v>
      </c>
      <c r="C29" s="241"/>
      <c r="D29" s="242"/>
      <c r="E29" s="242"/>
      <c r="F29" s="243" t="s">
        <v>77</v>
      </c>
      <c r="G29" s="244"/>
      <c r="H29" s="244"/>
      <c r="I29" s="245" t="s">
        <v>78</v>
      </c>
      <c r="J29" s="245"/>
    </row>
    <row r="30" spans="2:10" ht="12.75">
      <c r="B30" s="68"/>
      <c r="C30" s="68"/>
      <c r="D30" s="68"/>
      <c r="E30" s="41"/>
      <c r="F30" s="29"/>
      <c r="G30" s="29"/>
      <c r="H30" s="29"/>
      <c r="I30" s="42"/>
      <c r="J30" s="139"/>
    </row>
    <row r="31" spans="2:10" ht="12.75">
      <c r="B31" s="228"/>
      <c r="C31" s="229"/>
      <c r="D31" s="229"/>
      <c r="E31" s="230"/>
      <c r="F31" s="228"/>
      <c r="G31" s="229"/>
      <c r="H31" s="229"/>
      <c r="I31" s="231"/>
      <c r="J31" s="232"/>
    </row>
    <row r="32" spans="2:10" ht="12.75">
      <c r="B32" s="60"/>
      <c r="C32" s="60"/>
      <c r="D32" s="61"/>
      <c r="E32" s="233"/>
      <c r="F32" s="233"/>
      <c r="G32" s="233"/>
      <c r="H32" s="234"/>
      <c r="I32" s="41"/>
      <c r="J32" s="140"/>
    </row>
    <row r="33" spans="2:10" ht="12.75">
      <c r="B33" s="228"/>
      <c r="C33" s="229"/>
      <c r="D33" s="229"/>
      <c r="E33" s="230"/>
      <c r="F33" s="228"/>
      <c r="G33" s="229"/>
      <c r="H33" s="229"/>
      <c r="I33" s="231"/>
      <c r="J33" s="232"/>
    </row>
    <row r="34" spans="2:10" ht="12.75">
      <c r="B34" s="60"/>
      <c r="C34" s="60"/>
      <c r="D34" s="61"/>
      <c r="E34" s="62"/>
      <c r="F34" s="62"/>
      <c r="G34" s="62"/>
      <c r="H34" s="63"/>
      <c r="I34" s="41"/>
      <c r="J34" s="141"/>
    </row>
    <row r="35" spans="2:10" ht="12.75">
      <c r="B35" s="228"/>
      <c r="C35" s="229"/>
      <c r="D35" s="229"/>
      <c r="E35" s="230"/>
      <c r="F35" s="228"/>
      <c r="G35" s="229"/>
      <c r="H35" s="229"/>
      <c r="I35" s="231"/>
      <c r="J35" s="232"/>
    </row>
    <row r="36" spans="2:10" ht="12.75">
      <c r="B36" s="60"/>
      <c r="C36" s="60"/>
      <c r="D36" s="61"/>
      <c r="E36" s="62"/>
      <c r="F36" s="62"/>
      <c r="G36" s="62"/>
      <c r="H36" s="63"/>
      <c r="I36" s="41"/>
      <c r="J36" s="141"/>
    </row>
    <row r="37" spans="2:10" ht="12.75">
      <c r="B37" s="228"/>
      <c r="C37" s="229"/>
      <c r="D37" s="229"/>
      <c r="E37" s="230"/>
      <c r="F37" s="228"/>
      <c r="G37" s="229"/>
      <c r="H37" s="229"/>
      <c r="I37" s="231"/>
      <c r="J37" s="232"/>
    </row>
    <row r="38" spans="2:10" ht="12.75">
      <c r="B38" s="64"/>
      <c r="C38" s="64"/>
      <c r="D38" s="203"/>
      <c r="E38" s="204"/>
      <c r="F38" s="41"/>
      <c r="G38" s="203"/>
      <c r="H38" s="204"/>
      <c r="I38" s="41"/>
      <c r="J38" s="41"/>
    </row>
    <row r="39" spans="2:10" ht="12.75">
      <c r="B39" s="228"/>
      <c r="C39" s="229"/>
      <c r="D39" s="229"/>
      <c r="E39" s="230"/>
      <c r="F39" s="228"/>
      <c r="G39" s="229"/>
      <c r="H39" s="229"/>
      <c r="I39" s="231"/>
      <c r="J39" s="232"/>
    </row>
    <row r="40" spans="2:10" ht="12.75">
      <c r="B40" s="64"/>
      <c r="C40" s="64"/>
      <c r="D40" s="58"/>
      <c r="E40" s="59"/>
      <c r="F40" s="41"/>
      <c r="G40" s="58"/>
      <c r="H40" s="59"/>
      <c r="I40" s="41"/>
      <c r="J40" s="41"/>
    </row>
    <row r="41" spans="2:10" ht="12.75">
      <c r="B41" s="228"/>
      <c r="C41" s="229"/>
      <c r="D41" s="229"/>
      <c r="E41" s="230"/>
      <c r="F41" s="228"/>
      <c r="G41" s="229"/>
      <c r="H41" s="229"/>
      <c r="I41" s="231"/>
      <c r="J41" s="232"/>
    </row>
    <row r="42" spans="2:10" ht="12.75">
      <c r="B42" s="38"/>
      <c r="C42" s="54"/>
      <c r="D42" s="54"/>
      <c r="E42" s="54"/>
      <c r="F42" s="38"/>
      <c r="G42" s="54"/>
      <c r="H42" s="54"/>
      <c r="I42" s="55"/>
      <c r="J42" s="55"/>
    </row>
    <row r="43" spans="2:10" ht="12.75">
      <c r="B43" s="44"/>
      <c r="C43" s="44"/>
      <c r="D43" s="45"/>
      <c r="E43" s="46"/>
      <c r="F43" s="29"/>
      <c r="G43" s="45"/>
      <c r="H43" s="46"/>
      <c r="I43" s="29"/>
      <c r="J43" s="29"/>
    </row>
    <row r="44" spans="2:10" ht="12.75">
      <c r="B44" s="47"/>
      <c r="C44" s="47"/>
      <c r="D44" s="47"/>
      <c r="E44" s="34"/>
      <c r="F44" s="34"/>
      <c r="G44" s="47"/>
      <c r="H44" s="34"/>
      <c r="I44" s="34"/>
      <c r="J44" s="34"/>
    </row>
    <row r="45" spans="2:10" ht="12.75" customHeight="1">
      <c r="B45" s="215" t="s">
        <v>351</v>
      </c>
      <c r="C45" s="216"/>
      <c r="D45" s="231"/>
      <c r="E45" s="232"/>
      <c r="F45" s="29"/>
      <c r="G45" s="224"/>
      <c r="H45" s="229"/>
      <c r="I45" s="229"/>
      <c r="J45" s="230"/>
    </row>
    <row r="46" spans="2:10" ht="12.75">
      <c r="B46" s="44"/>
      <c r="C46" s="44"/>
      <c r="D46" s="212"/>
      <c r="E46" s="213"/>
      <c r="F46" s="29"/>
      <c r="G46" s="212"/>
      <c r="H46" s="214"/>
      <c r="I46" s="48"/>
      <c r="J46" s="48"/>
    </row>
    <row r="47" spans="2:10" ht="12.75" customHeight="1">
      <c r="B47" s="215" t="s">
        <v>79</v>
      </c>
      <c r="C47" s="216"/>
      <c r="D47" s="224" t="s">
        <v>393</v>
      </c>
      <c r="E47" s="225"/>
      <c r="F47" s="225"/>
      <c r="G47" s="225"/>
      <c r="H47" s="225"/>
      <c r="I47" s="225"/>
      <c r="J47" s="226"/>
    </row>
    <row r="48" spans="2:10" ht="12.75">
      <c r="B48" s="37"/>
      <c r="C48" s="37"/>
      <c r="D48" s="36" t="s">
        <v>151</v>
      </c>
      <c r="E48" s="29"/>
      <c r="F48" s="29"/>
      <c r="G48" s="29"/>
      <c r="H48" s="29"/>
      <c r="I48" s="29"/>
      <c r="J48" s="29"/>
    </row>
    <row r="49" spans="2:10" ht="12.75">
      <c r="B49" s="215" t="s">
        <v>152</v>
      </c>
      <c r="C49" s="216"/>
      <c r="D49" s="222" t="s">
        <v>395</v>
      </c>
      <c r="E49" s="218"/>
      <c r="F49" s="219"/>
      <c r="G49" s="29"/>
      <c r="H49" s="67" t="s">
        <v>153</v>
      </c>
      <c r="I49" s="222" t="s">
        <v>390</v>
      </c>
      <c r="J49" s="219"/>
    </row>
    <row r="50" spans="2:10" ht="12.75">
      <c r="B50" s="37"/>
      <c r="C50" s="37"/>
      <c r="D50" s="36"/>
      <c r="E50" s="29"/>
      <c r="F50" s="29"/>
      <c r="G50" s="29"/>
      <c r="H50" s="29"/>
      <c r="I50" s="29"/>
      <c r="J50" s="29"/>
    </row>
    <row r="51" spans="2:10" ht="12.75" customHeight="1">
      <c r="B51" s="215" t="s">
        <v>192</v>
      </c>
      <c r="C51" s="216"/>
      <c r="D51" s="217" t="s">
        <v>394</v>
      </c>
      <c r="E51" s="218"/>
      <c r="F51" s="218"/>
      <c r="G51" s="218"/>
      <c r="H51" s="218"/>
      <c r="I51" s="218"/>
      <c r="J51" s="219"/>
    </row>
    <row r="52" spans="2:10" ht="12.75">
      <c r="B52" s="37"/>
      <c r="C52" s="37"/>
      <c r="D52" s="29"/>
      <c r="E52" s="29"/>
      <c r="F52" s="29"/>
      <c r="G52" s="29"/>
      <c r="H52" s="29"/>
      <c r="I52" s="29"/>
      <c r="J52" s="29"/>
    </row>
    <row r="53" spans="2:10" ht="12.75">
      <c r="B53" s="220" t="s">
        <v>288</v>
      </c>
      <c r="C53" s="221"/>
      <c r="D53" s="222" t="s">
        <v>398</v>
      </c>
      <c r="E53" s="218"/>
      <c r="F53" s="218"/>
      <c r="G53" s="218"/>
      <c r="H53" s="218"/>
      <c r="I53" s="218"/>
      <c r="J53" s="223"/>
    </row>
    <row r="54" spans="2:10" ht="12.75">
      <c r="B54" s="34"/>
      <c r="C54" s="34"/>
      <c r="D54" s="227" t="s">
        <v>0</v>
      </c>
      <c r="E54" s="227"/>
      <c r="F54" s="227"/>
      <c r="G54" s="227"/>
      <c r="H54" s="227"/>
      <c r="I54" s="227"/>
      <c r="J54" s="131"/>
    </row>
    <row r="55" spans="2:10" ht="12.75">
      <c r="B55" s="34"/>
      <c r="C55" s="34"/>
      <c r="D55" s="49"/>
      <c r="E55" s="49"/>
      <c r="F55" s="49"/>
      <c r="G55" s="49"/>
      <c r="H55" s="49"/>
      <c r="I55" s="49"/>
      <c r="J55" s="131"/>
    </row>
    <row r="56" spans="2:10" ht="12.75">
      <c r="B56" s="34"/>
      <c r="C56" s="205" t="s">
        <v>80</v>
      </c>
      <c r="D56" s="206"/>
      <c r="E56" s="206"/>
      <c r="F56" s="206"/>
      <c r="G56" s="56"/>
      <c r="H56" s="56"/>
      <c r="I56" s="56"/>
      <c r="J56" s="142"/>
    </row>
    <row r="57" spans="2:10" ht="12.75">
      <c r="B57" s="34"/>
      <c r="C57" s="207" t="s">
        <v>368</v>
      </c>
      <c r="D57" s="208"/>
      <c r="E57" s="208"/>
      <c r="F57" s="208"/>
      <c r="G57" s="208"/>
      <c r="H57" s="208"/>
      <c r="I57" s="208"/>
      <c r="J57" s="208"/>
    </row>
    <row r="58" spans="2:10" ht="12.75">
      <c r="B58" s="34"/>
      <c r="C58" s="207" t="s">
        <v>369</v>
      </c>
      <c r="D58" s="208"/>
      <c r="E58" s="208"/>
      <c r="F58" s="208"/>
      <c r="G58" s="208"/>
      <c r="H58" s="208"/>
      <c r="I58" s="208"/>
      <c r="J58" s="142"/>
    </row>
    <row r="59" spans="2:10" ht="12.75">
      <c r="B59" s="34"/>
      <c r="C59" s="207" t="s">
        <v>370</v>
      </c>
      <c r="D59" s="208"/>
      <c r="E59" s="208"/>
      <c r="F59" s="208"/>
      <c r="G59" s="208"/>
      <c r="H59" s="208"/>
      <c r="I59" s="208"/>
      <c r="J59" s="208"/>
    </row>
    <row r="60" spans="2:10" ht="12.75">
      <c r="B60" s="34"/>
      <c r="C60" s="207" t="s">
        <v>371</v>
      </c>
      <c r="D60" s="208"/>
      <c r="E60" s="208"/>
      <c r="F60" s="208"/>
      <c r="G60" s="208"/>
      <c r="H60" s="208"/>
      <c r="I60" s="208"/>
      <c r="J60" s="208"/>
    </row>
    <row r="61" spans="1:10" s="126" customFormat="1" ht="12.75">
      <c r="A61" s="146"/>
      <c r="B61" s="143"/>
      <c r="C61" s="123"/>
      <c r="D61" s="123"/>
      <c r="E61" s="123"/>
      <c r="F61" s="123"/>
      <c r="G61" s="123"/>
      <c r="H61" s="124" t="s">
        <v>391</v>
      </c>
      <c r="I61" s="124"/>
      <c r="J61" s="125" t="s">
        <v>392</v>
      </c>
    </row>
    <row r="62" spans="1:10" s="126" customFormat="1" ht="12.75">
      <c r="A62" s="146"/>
      <c r="B62" s="143"/>
      <c r="C62" s="123"/>
      <c r="D62" s="123"/>
      <c r="E62" s="123"/>
      <c r="F62" s="123"/>
      <c r="G62" s="123"/>
      <c r="H62" s="124"/>
      <c r="I62" s="124"/>
      <c r="J62" s="125"/>
    </row>
    <row r="63" spans="1:10" s="126" customFormat="1" ht="12.75">
      <c r="A63" s="146"/>
      <c r="B63" s="143"/>
      <c r="C63" s="123"/>
      <c r="D63" s="123"/>
      <c r="E63" s="123"/>
      <c r="F63" s="123"/>
      <c r="G63" s="123"/>
      <c r="H63" s="124"/>
      <c r="I63" s="124"/>
      <c r="J63" s="125"/>
    </row>
    <row r="64" spans="1:10" s="126" customFormat="1" ht="13.5" thickBot="1">
      <c r="A64" s="146"/>
      <c r="B64" s="144" t="s">
        <v>81</v>
      </c>
      <c r="C64" s="41"/>
      <c r="D64" s="41"/>
      <c r="E64" s="41"/>
      <c r="F64" s="41"/>
      <c r="G64" s="41"/>
      <c r="H64" s="127" t="s">
        <v>399</v>
      </c>
      <c r="I64" s="128"/>
      <c r="J64" s="127" t="s">
        <v>400</v>
      </c>
    </row>
    <row r="65" spans="2:10" ht="12.75">
      <c r="B65" s="29"/>
      <c r="C65" s="29"/>
      <c r="D65" s="29"/>
      <c r="E65" s="29"/>
      <c r="F65" s="34" t="s">
        <v>154</v>
      </c>
      <c r="G65" s="68"/>
      <c r="H65" s="209" t="s">
        <v>155</v>
      </c>
      <c r="I65" s="210"/>
      <c r="J65" s="211"/>
    </row>
    <row r="66" spans="2:10" ht="12.75">
      <c r="B66" s="145"/>
      <c r="C66" s="145"/>
      <c r="D66" s="41"/>
      <c r="E66" s="41"/>
      <c r="F66" s="41"/>
      <c r="G66" s="41"/>
      <c r="H66" s="203"/>
      <c r="I66" s="204"/>
      <c r="J66" s="41"/>
    </row>
    <row r="67" spans="3:10" ht="12.75">
      <c r="C67" s="135"/>
      <c r="D67" s="135"/>
      <c r="E67" s="135"/>
      <c r="F67" s="135"/>
      <c r="G67" s="135"/>
      <c r="H67" s="135"/>
      <c r="I67" s="135"/>
      <c r="J67" s="135"/>
    </row>
  </sheetData>
  <sheetProtection/>
  <mergeCells count="73">
    <mergeCell ref="B8:C8"/>
    <mergeCell ref="D8:E8"/>
    <mergeCell ref="B2:E2"/>
    <mergeCell ref="B4:J4"/>
    <mergeCell ref="B6:C6"/>
    <mergeCell ref="D6:E6"/>
    <mergeCell ref="G15:J15"/>
    <mergeCell ref="B13:D13"/>
    <mergeCell ref="B10:C11"/>
    <mergeCell ref="D10:E10"/>
    <mergeCell ref="B12:C12"/>
    <mergeCell ref="D12:J12"/>
    <mergeCell ref="B15:C15"/>
    <mergeCell ref="D15:E15"/>
    <mergeCell ref="D17:J17"/>
    <mergeCell ref="B19:C19"/>
    <mergeCell ref="D19:J19"/>
    <mergeCell ref="B21:C21"/>
    <mergeCell ref="D21:J21"/>
    <mergeCell ref="B17:C17"/>
    <mergeCell ref="H23:I23"/>
    <mergeCell ref="B25:C25"/>
    <mergeCell ref="E25:H25"/>
    <mergeCell ref="B29:E29"/>
    <mergeCell ref="F29:H29"/>
    <mergeCell ref="I29:J29"/>
    <mergeCell ref="B27:C27"/>
    <mergeCell ref="H27:I27"/>
    <mergeCell ref="B23:C23"/>
    <mergeCell ref="E23:G23"/>
    <mergeCell ref="B31:E31"/>
    <mergeCell ref="F31:H31"/>
    <mergeCell ref="I31:J31"/>
    <mergeCell ref="B39:E39"/>
    <mergeCell ref="F39:H39"/>
    <mergeCell ref="I39:J39"/>
    <mergeCell ref="E32:H32"/>
    <mergeCell ref="B33:E33"/>
    <mergeCell ref="F33:H33"/>
    <mergeCell ref="I33:J33"/>
    <mergeCell ref="B35:E35"/>
    <mergeCell ref="F35:H35"/>
    <mergeCell ref="I35:J35"/>
    <mergeCell ref="B37:E37"/>
    <mergeCell ref="F37:H37"/>
    <mergeCell ref="I37:J37"/>
    <mergeCell ref="I49:J49"/>
    <mergeCell ref="D54:I54"/>
    <mergeCell ref="D38:E38"/>
    <mergeCell ref="G38:H38"/>
    <mergeCell ref="B41:E41"/>
    <mergeCell ref="F41:H41"/>
    <mergeCell ref="I41:J41"/>
    <mergeCell ref="B45:C45"/>
    <mergeCell ref="D45:E45"/>
    <mergeCell ref="G45:J45"/>
    <mergeCell ref="D46:E46"/>
    <mergeCell ref="G46:H46"/>
    <mergeCell ref="B51:C51"/>
    <mergeCell ref="D51:J51"/>
    <mergeCell ref="B53:C53"/>
    <mergeCell ref="D53:J53"/>
    <mergeCell ref="B47:C47"/>
    <mergeCell ref="D47:J47"/>
    <mergeCell ref="B49:C49"/>
    <mergeCell ref="D49:F49"/>
    <mergeCell ref="H66:I66"/>
    <mergeCell ref="C56:F56"/>
    <mergeCell ref="C57:J57"/>
    <mergeCell ref="C58:I58"/>
    <mergeCell ref="C59:J59"/>
    <mergeCell ref="C60:J60"/>
    <mergeCell ref="H65:J65"/>
  </mergeCells>
  <conditionalFormatting sqref="I30">
    <cfRule type="cellIs" priority="1" dxfId="3" operator="equal" stopIfTrue="1">
      <formula>"DA"</formula>
    </cfRule>
  </conditionalFormatting>
  <dataValidations count="1">
    <dataValidation allowBlank="1" sqref="A1:IV65536"/>
  </dataValidations>
  <hyperlinks>
    <hyperlink ref="D21" r:id="rId1" display="www.crosig.hr"/>
    <hyperlink ref="D51" r:id="rId2" display="mario.lucic@crosig.hr"/>
  </hyperlinks>
  <printOptions/>
  <pageMargins left="0.75" right="0.75" top="1" bottom="1" header="0.5" footer="0.5"/>
  <pageSetup horizontalDpi="600" verticalDpi="600" orientation="portrait" paperSize="9" scale="64" r:id="rId3"/>
  <ignoredErrors>
    <ignoredError sqref="D6:E10 J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4"/>
  <sheetViews>
    <sheetView view="pageBreakPreview" zoomScaleSheetLayoutView="100" zoomScalePageLayoutView="0" workbookViewId="0" topLeftCell="A1">
      <pane xSplit="6" ySplit="7" topLeftCell="G104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K121" sqref="K121"/>
    </sheetView>
  </sheetViews>
  <sheetFormatPr defaultColWidth="9.140625" defaultRowHeight="12.75"/>
  <cols>
    <col min="1" max="4" width="9.140625" style="71" customWidth="1"/>
    <col min="5" max="5" width="20.8515625" style="71" customWidth="1"/>
    <col min="6" max="6" width="9.140625" style="71" customWidth="1"/>
    <col min="7" max="12" width="14.28125" style="71" customWidth="1"/>
    <col min="13" max="13" width="9.140625" style="71" customWidth="1"/>
    <col min="14" max="24" width="0" style="71" hidden="1" customWidth="1"/>
    <col min="25" max="25" width="10.140625" style="71" hidden="1" customWidth="1"/>
    <col min="26" max="32" width="0" style="71" hidden="1" customWidth="1"/>
    <col min="33" max="16384" width="9.140625" style="71" customWidth="1"/>
  </cols>
  <sheetData>
    <row r="1" spans="1:12" ht="12.75">
      <c r="A1" s="274" t="s">
        <v>204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0"/>
    </row>
    <row r="2" spans="1:12" ht="12.75">
      <c r="A2" s="276" t="s">
        <v>402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70"/>
    </row>
    <row r="3" spans="1:12" ht="17.25" customHeight="1">
      <c r="A3" s="156"/>
      <c r="B3" s="157"/>
      <c r="C3" s="157"/>
      <c r="D3" s="157"/>
      <c r="E3" s="157"/>
      <c r="F3" s="279"/>
      <c r="G3" s="279"/>
      <c r="H3" s="23"/>
      <c r="I3" s="197"/>
      <c r="J3" s="157"/>
      <c r="K3" s="278" t="s">
        <v>58</v>
      </c>
      <c r="L3" s="278"/>
    </row>
    <row r="4" spans="1:12" ht="12.75">
      <c r="A4" s="272" t="s">
        <v>2</v>
      </c>
      <c r="B4" s="273"/>
      <c r="C4" s="273"/>
      <c r="D4" s="273"/>
      <c r="E4" s="273"/>
      <c r="F4" s="272" t="s">
        <v>222</v>
      </c>
      <c r="G4" s="272" t="s">
        <v>374</v>
      </c>
      <c r="H4" s="273"/>
      <c r="I4" s="273"/>
      <c r="J4" s="272" t="s">
        <v>375</v>
      </c>
      <c r="K4" s="273"/>
      <c r="L4" s="273"/>
    </row>
    <row r="5" spans="1:12" ht="12.75">
      <c r="A5" s="273"/>
      <c r="B5" s="273"/>
      <c r="C5" s="273"/>
      <c r="D5" s="273"/>
      <c r="E5" s="273"/>
      <c r="F5" s="273"/>
      <c r="G5" s="79" t="s">
        <v>361</v>
      </c>
      <c r="H5" s="79" t="s">
        <v>362</v>
      </c>
      <c r="I5" s="79" t="s">
        <v>363</v>
      </c>
      <c r="J5" s="79" t="s">
        <v>361</v>
      </c>
      <c r="K5" s="79" t="s">
        <v>362</v>
      </c>
      <c r="L5" s="79" t="s">
        <v>363</v>
      </c>
    </row>
    <row r="6" spans="1:12" ht="12.75">
      <c r="A6" s="272">
        <v>1</v>
      </c>
      <c r="B6" s="272"/>
      <c r="C6" s="272"/>
      <c r="D6" s="272"/>
      <c r="E6" s="272"/>
      <c r="F6" s="80">
        <v>2</v>
      </c>
      <c r="G6" s="80">
        <v>3</v>
      </c>
      <c r="H6" s="80">
        <v>4</v>
      </c>
      <c r="I6" s="80" t="s">
        <v>56</v>
      </c>
      <c r="J6" s="80">
        <v>6</v>
      </c>
      <c r="K6" s="80">
        <v>7</v>
      </c>
      <c r="L6" s="80" t="s">
        <v>57</v>
      </c>
    </row>
    <row r="7" spans="1:12" ht="12.75">
      <c r="A7" s="265" t="s">
        <v>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32" ht="12.75">
      <c r="A8" s="268" t="s">
        <v>156</v>
      </c>
      <c r="B8" s="269"/>
      <c r="C8" s="269"/>
      <c r="D8" s="270"/>
      <c r="E8" s="271"/>
      <c r="F8" s="9">
        <v>1</v>
      </c>
      <c r="G8" s="97">
        <v>0</v>
      </c>
      <c r="H8" s="98">
        <v>0</v>
      </c>
      <c r="I8" s="99">
        <v>0</v>
      </c>
      <c r="J8" s="72">
        <v>0</v>
      </c>
      <c r="K8" s="73">
        <v>0</v>
      </c>
      <c r="L8" s="74">
        <v>0</v>
      </c>
      <c r="N8" s="175" t="s">
        <v>156</v>
      </c>
      <c r="O8" s="176"/>
      <c r="P8" s="176"/>
      <c r="Q8" s="177"/>
      <c r="R8" s="178"/>
      <c r="S8" s="165">
        <v>1</v>
      </c>
      <c r="T8" s="166">
        <f>T9+T10</f>
        <v>0</v>
      </c>
      <c r="U8" s="167">
        <f>U9+U10</f>
        <v>0</v>
      </c>
      <c r="V8" s="167">
        <f>SUM(T8:U8)</f>
        <v>0</v>
      </c>
      <c r="W8" s="167">
        <f>W9+W10</f>
        <v>0</v>
      </c>
      <c r="X8" s="167">
        <f>X9+X10</f>
        <v>0</v>
      </c>
      <c r="Y8" s="168">
        <f aca="true" t="shared" si="0" ref="Y8:Y72">SUM(W8:X8)</f>
        <v>0</v>
      </c>
      <c r="AA8" s="129">
        <f aca="true" t="shared" si="1" ref="AA8:AA39">+G8-T8</f>
        <v>0</v>
      </c>
      <c r="AB8" s="129">
        <f aca="true" t="shared" si="2" ref="AB8:AB39">+H8-U8</f>
        <v>0</v>
      </c>
      <c r="AC8" s="129">
        <f aca="true" t="shared" si="3" ref="AC8:AC39">+I8-V8</f>
        <v>0</v>
      </c>
      <c r="AD8" s="129">
        <f aca="true" t="shared" si="4" ref="AD8:AD39">+J8-W8</f>
        <v>0</v>
      </c>
      <c r="AE8" s="129">
        <f aca="true" t="shared" si="5" ref="AE8:AE39">+K8-X8</f>
        <v>0</v>
      </c>
      <c r="AF8" s="129">
        <f aca="true" t="shared" si="6" ref="AF8:AF39">+L8-Y8</f>
        <v>0</v>
      </c>
    </row>
    <row r="9" spans="1:32" ht="12.75">
      <c r="A9" s="280" t="s">
        <v>312</v>
      </c>
      <c r="B9" s="281"/>
      <c r="C9" s="281"/>
      <c r="D9" s="281"/>
      <c r="E9" s="282"/>
      <c r="F9" s="10">
        <v>2</v>
      </c>
      <c r="G9" s="100"/>
      <c r="H9" s="101"/>
      <c r="I9" s="102">
        <v>0</v>
      </c>
      <c r="J9" s="5">
        <v>0</v>
      </c>
      <c r="K9" s="6">
        <v>0</v>
      </c>
      <c r="L9" s="75">
        <v>0</v>
      </c>
      <c r="N9" s="179" t="s">
        <v>312</v>
      </c>
      <c r="O9" s="180"/>
      <c r="P9" s="180"/>
      <c r="Q9" s="180"/>
      <c r="R9" s="181"/>
      <c r="S9" s="169">
        <v>2</v>
      </c>
      <c r="T9" s="5"/>
      <c r="U9" s="6"/>
      <c r="V9" s="6">
        <f>SUM(T9:U9)</f>
        <v>0</v>
      </c>
      <c r="W9" s="6"/>
      <c r="X9" s="6"/>
      <c r="Y9" s="170">
        <f t="shared" si="0"/>
        <v>0</v>
      </c>
      <c r="AA9" s="129">
        <f t="shared" si="1"/>
        <v>0</v>
      </c>
      <c r="AB9" s="129">
        <f t="shared" si="2"/>
        <v>0</v>
      </c>
      <c r="AC9" s="129">
        <f t="shared" si="3"/>
        <v>0</v>
      </c>
      <c r="AD9" s="129">
        <f t="shared" si="4"/>
        <v>0</v>
      </c>
      <c r="AE9" s="129">
        <f t="shared" si="5"/>
        <v>0</v>
      </c>
      <c r="AF9" s="129">
        <f t="shared" si="6"/>
        <v>0</v>
      </c>
    </row>
    <row r="10" spans="1:32" ht="12.75">
      <c r="A10" s="280" t="s">
        <v>313</v>
      </c>
      <c r="B10" s="281"/>
      <c r="C10" s="281"/>
      <c r="D10" s="281"/>
      <c r="E10" s="282"/>
      <c r="F10" s="10">
        <v>3</v>
      </c>
      <c r="G10" s="100"/>
      <c r="H10" s="101"/>
      <c r="I10" s="102">
        <v>0</v>
      </c>
      <c r="J10" s="5">
        <v>0</v>
      </c>
      <c r="K10" s="6">
        <v>0</v>
      </c>
      <c r="L10" s="75">
        <v>0</v>
      </c>
      <c r="N10" s="179" t="s">
        <v>313</v>
      </c>
      <c r="O10" s="180"/>
      <c r="P10" s="180"/>
      <c r="Q10" s="180"/>
      <c r="R10" s="181"/>
      <c r="S10" s="169">
        <v>3</v>
      </c>
      <c r="T10" s="5"/>
      <c r="U10" s="6"/>
      <c r="V10" s="6">
        <f aca="true" t="shared" si="7" ref="V10:V73">SUM(T10:U10)</f>
        <v>0</v>
      </c>
      <c r="W10" s="6"/>
      <c r="X10" s="6"/>
      <c r="Y10" s="170">
        <f t="shared" si="0"/>
        <v>0</v>
      </c>
      <c r="AA10" s="129">
        <f t="shared" si="1"/>
        <v>0</v>
      </c>
      <c r="AB10" s="129">
        <f t="shared" si="2"/>
        <v>0</v>
      </c>
      <c r="AC10" s="129">
        <f t="shared" si="3"/>
        <v>0</v>
      </c>
      <c r="AD10" s="129">
        <f t="shared" si="4"/>
        <v>0</v>
      </c>
      <c r="AE10" s="129">
        <f t="shared" si="5"/>
        <v>0</v>
      </c>
      <c r="AF10" s="129">
        <f t="shared" si="6"/>
        <v>0</v>
      </c>
    </row>
    <row r="11" spans="1:32" ht="12.75">
      <c r="A11" s="283" t="s">
        <v>157</v>
      </c>
      <c r="B11" s="284"/>
      <c r="C11" s="284"/>
      <c r="D11" s="281"/>
      <c r="E11" s="282"/>
      <c r="F11" s="10">
        <v>4</v>
      </c>
      <c r="G11" s="103">
        <v>0</v>
      </c>
      <c r="H11" s="104">
        <v>14333691.14</v>
      </c>
      <c r="I11" s="102">
        <v>14333691.14</v>
      </c>
      <c r="J11" s="76">
        <v>0</v>
      </c>
      <c r="K11" s="77">
        <v>16280649.12000001</v>
      </c>
      <c r="L11" s="75">
        <v>16280649.12000001</v>
      </c>
      <c r="N11" s="182" t="s">
        <v>157</v>
      </c>
      <c r="O11" s="183"/>
      <c r="P11" s="183"/>
      <c r="Q11" s="180"/>
      <c r="R11" s="181"/>
      <c r="S11" s="169">
        <v>4</v>
      </c>
      <c r="T11" s="5">
        <f>T12+T13</f>
        <v>0</v>
      </c>
      <c r="U11" s="6">
        <f>U12+U13</f>
        <v>14333691.14</v>
      </c>
      <c r="V11" s="6">
        <f t="shared" si="7"/>
        <v>14333691.14</v>
      </c>
      <c r="W11" s="6">
        <f>W12+W13</f>
        <v>0</v>
      </c>
      <c r="X11" s="6">
        <f>X12+X13</f>
        <v>15318768.339999883</v>
      </c>
      <c r="Y11" s="170">
        <f t="shared" si="0"/>
        <v>15318768.339999883</v>
      </c>
      <c r="AA11" s="129">
        <f t="shared" si="1"/>
        <v>0</v>
      </c>
      <c r="AB11" s="129">
        <f t="shared" si="2"/>
        <v>0</v>
      </c>
      <c r="AC11" s="129">
        <f t="shared" si="3"/>
        <v>0</v>
      </c>
      <c r="AD11" s="129">
        <f t="shared" si="4"/>
        <v>0</v>
      </c>
      <c r="AE11" s="129">
        <f t="shared" si="5"/>
        <v>961880.7800001279</v>
      </c>
      <c r="AF11" s="129">
        <f t="shared" si="6"/>
        <v>961880.7800001279</v>
      </c>
    </row>
    <row r="12" spans="1:32" ht="12.75">
      <c r="A12" s="280" t="s">
        <v>314</v>
      </c>
      <c r="B12" s="281"/>
      <c r="C12" s="281"/>
      <c r="D12" s="281"/>
      <c r="E12" s="282"/>
      <c r="F12" s="10">
        <v>5</v>
      </c>
      <c r="G12" s="100"/>
      <c r="H12" s="101"/>
      <c r="I12" s="102">
        <v>0</v>
      </c>
      <c r="J12" s="5">
        <v>0</v>
      </c>
      <c r="K12" s="6">
        <v>0</v>
      </c>
      <c r="L12" s="75">
        <v>0</v>
      </c>
      <c r="N12" s="179" t="s">
        <v>314</v>
      </c>
      <c r="O12" s="180"/>
      <c r="P12" s="180"/>
      <c r="Q12" s="180"/>
      <c r="R12" s="181"/>
      <c r="S12" s="169">
        <v>5</v>
      </c>
      <c r="T12" s="5"/>
      <c r="U12" s="6"/>
      <c r="V12" s="6">
        <f t="shared" si="7"/>
        <v>0</v>
      </c>
      <c r="W12" s="6"/>
      <c r="X12" s="6"/>
      <c r="Y12" s="170">
        <f t="shared" si="0"/>
        <v>0</v>
      </c>
      <c r="AA12" s="129">
        <f t="shared" si="1"/>
        <v>0</v>
      </c>
      <c r="AB12" s="129">
        <f t="shared" si="2"/>
        <v>0</v>
      </c>
      <c r="AC12" s="129">
        <f t="shared" si="3"/>
        <v>0</v>
      </c>
      <c r="AD12" s="129">
        <f t="shared" si="4"/>
        <v>0</v>
      </c>
      <c r="AE12" s="129">
        <f t="shared" si="5"/>
        <v>0</v>
      </c>
      <c r="AF12" s="129">
        <f t="shared" si="6"/>
        <v>0</v>
      </c>
    </row>
    <row r="13" spans="1:32" ht="12.75">
      <c r="A13" s="280" t="s">
        <v>315</v>
      </c>
      <c r="B13" s="281"/>
      <c r="C13" s="281"/>
      <c r="D13" s="281"/>
      <c r="E13" s="282"/>
      <c r="F13" s="10">
        <v>6</v>
      </c>
      <c r="G13" s="100"/>
      <c r="H13" s="101">
        <v>14333691.14</v>
      </c>
      <c r="I13" s="102">
        <v>14333691.14</v>
      </c>
      <c r="J13" s="5">
        <v>0</v>
      </c>
      <c r="K13" s="6">
        <v>16280649.12000001</v>
      </c>
      <c r="L13" s="75">
        <v>16280649.12000001</v>
      </c>
      <c r="N13" s="179" t="s">
        <v>315</v>
      </c>
      <c r="O13" s="180"/>
      <c r="P13" s="180"/>
      <c r="Q13" s="180"/>
      <c r="R13" s="181"/>
      <c r="S13" s="169">
        <v>6</v>
      </c>
      <c r="T13" s="5"/>
      <c r="U13" s="6">
        <v>14333691.14</v>
      </c>
      <c r="V13" s="6">
        <f t="shared" si="7"/>
        <v>14333691.14</v>
      </c>
      <c r="W13" s="6"/>
      <c r="X13" s="6">
        <v>15318768.339999883</v>
      </c>
      <c r="Y13" s="170">
        <f t="shared" si="0"/>
        <v>15318768.339999883</v>
      </c>
      <c r="AA13" s="129">
        <f t="shared" si="1"/>
        <v>0</v>
      </c>
      <c r="AB13" s="129">
        <f t="shared" si="2"/>
        <v>0</v>
      </c>
      <c r="AC13" s="129">
        <f t="shared" si="3"/>
        <v>0</v>
      </c>
      <c r="AD13" s="129">
        <f t="shared" si="4"/>
        <v>0</v>
      </c>
      <c r="AE13" s="129">
        <f t="shared" si="5"/>
        <v>961880.7800001279</v>
      </c>
      <c r="AF13" s="129">
        <f t="shared" si="6"/>
        <v>961880.7800001279</v>
      </c>
    </row>
    <row r="14" spans="1:32" ht="12.75">
      <c r="A14" s="283" t="s">
        <v>158</v>
      </c>
      <c r="B14" s="284"/>
      <c r="C14" s="284"/>
      <c r="D14" s="281"/>
      <c r="E14" s="282"/>
      <c r="F14" s="10">
        <v>7</v>
      </c>
      <c r="G14" s="103">
        <v>0</v>
      </c>
      <c r="H14" s="104">
        <v>732482248.98</v>
      </c>
      <c r="I14" s="102">
        <v>732482248.98</v>
      </c>
      <c r="J14" s="76">
        <v>-7.450580596923828E-08</v>
      </c>
      <c r="K14" s="77">
        <v>635191539.9699996</v>
      </c>
      <c r="L14" s="75">
        <v>635191539.9699994</v>
      </c>
      <c r="N14" s="182" t="s">
        <v>158</v>
      </c>
      <c r="O14" s="183"/>
      <c r="P14" s="183"/>
      <c r="Q14" s="180"/>
      <c r="R14" s="181"/>
      <c r="S14" s="169">
        <v>7</v>
      </c>
      <c r="T14" s="5">
        <f>T15+T16+T17</f>
        <v>0</v>
      </c>
      <c r="U14" s="6">
        <f>U15+U16+U17</f>
        <v>732482248.98</v>
      </c>
      <c r="V14" s="6">
        <f t="shared" si="7"/>
        <v>732482248.98</v>
      </c>
      <c r="W14" s="6">
        <f>W15+W16+W17</f>
        <v>0</v>
      </c>
      <c r="X14" s="6">
        <f>X15+X16+X17</f>
        <v>727755453.8900081</v>
      </c>
      <c r="Y14" s="170">
        <f t="shared" si="0"/>
        <v>727755453.8900081</v>
      </c>
      <c r="AA14" s="129">
        <f t="shared" si="1"/>
        <v>0</v>
      </c>
      <c r="AB14" s="129">
        <f t="shared" si="2"/>
        <v>0</v>
      </c>
      <c r="AC14" s="129">
        <f t="shared" si="3"/>
        <v>0</v>
      </c>
      <c r="AD14" s="129">
        <f t="shared" si="4"/>
        <v>-7.450580596923828E-08</v>
      </c>
      <c r="AE14" s="129">
        <f t="shared" si="5"/>
        <v>-92563913.92000854</v>
      </c>
      <c r="AF14" s="129">
        <f t="shared" si="6"/>
        <v>-92563913.92000866</v>
      </c>
    </row>
    <row r="15" spans="1:32" ht="12.75">
      <c r="A15" s="280" t="s">
        <v>316</v>
      </c>
      <c r="B15" s="281"/>
      <c r="C15" s="281"/>
      <c r="D15" s="281"/>
      <c r="E15" s="282"/>
      <c r="F15" s="10">
        <v>8</v>
      </c>
      <c r="G15" s="100"/>
      <c r="H15" s="101">
        <v>700868976.5</v>
      </c>
      <c r="I15" s="102">
        <v>700868976.5</v>
      </c>
      <c r="J15" s="5">
        <v>0</v>
      </c>
      <c r="K15" s="6">
        <v>592024993.92</v>
      </c>
      <c r="L15" s="75">
        <v>592024993.92</v>
      </c>
      <c r="N15" s="179" t="s">
        <v>316</v>
      </c>
      <c r="O15" s="180"/>
      <c r="P15" s="180"/>
      <c r="Q15" s="180"/>
      <c r="R15" s="181"/>
      <c r="S15" s="169">
        <v>8</v>
      </c>
      <c r="T15" s="5"/>
      <c r="U15" s="6">
        <v>700868976.5</v>
      </c>
      <c r="V15" s="6">
        <f t="shared" si="7"/>
        <v>700868976.5</v>
      </c>
      <c r="W15" s="6"/>
      <c r="X15" s="6">
        <v>689362464.510001</v>
      </c>
      <c r="Y15" s="170">
        <f t="shared" si="0"/>
        <v>689362464.510001</v>
      </c>
      <c r="AA15" s="129">
        <f t="shared" si="1"/>
        <v>0</v>
      </c>
      <c r="AB15" s="129">
        <f t="shared" si="2"/>
        <v>0</v>
      </c>
      <c r="AC15" s="129">
        <f t="shared" si="3"/>
        <v>0</v>
      </c>
      <c r="AD15" s="129">
        <f t="shared" si="4"/>
        <v>0</v>
      </c>
      <c r="AE15" s="129">
        <f t="shared" si="5"/>
        <v>-97337470.59000099</v>
      </c>
      <c r="AF15" s="129">
        <f t="shared" si="6"/>
        <v>-97337470.59000099</v>
      </c>
    </row>
    <row r="16" spans="1:32" ht="12.75">
      <c r="A16" s="280" t="s">
        <v>317</v>
      </c>
      <c r="B16" s="281"/>
      <c r="C16" s="281"/>
      <c r="D16" s="281"/>
      <c r="E16" s="282"/>
      <c r="F16" s="10">
        <v>9</v>
      </c>
      <c r="G16" s="100"/>
      <c r="H16" s="101">
        <v>14013694.830000013</v>
      </c>
      <c r="I16" s="102">
        <v>14013694.830000013</v>
      </c>
      <c r="J16" s="5">
        <v>0</v>
      </c>
      <c r="K16" s="6">
        <v>31495881.630000006</v>
      </c>
      <c r="L16" s="75">
        <v>31495881.630000006</v>
      </c>
      <c r="N16" s="179" t="s">
        <v>317</v>
      </c>
      <c r="O16" s="180"/>
      <c r="P16" s="180"/>
      <c r="Q16" s="180"/>
      <c r="R16" s="181"/>
      <c r="S16" s="169">
        <v>9</v>
      </c>
      <c r="T16" s="5"/>
      <c r="U16" s="6">
        <v>14013694.830000013</v>
      </c>
      <c r="V16" s="6">
        <f t="shared" si="7"/>
        <v>14013694.830000013</v>
      </c>
      <c r="W16" s="6"/>
      <c r="X16" s="6">
        <v>12393854.109999998</v>
      </c>
      <c r="Y16" s="170">
        <f t="shared" si="0"/>
        <v>12393854.109999998</v>
      </c>
      <c r="AA16" s="129">
        <f t="shared" si="1"/>
        <v>0</v>
      </c>
      <c r="AB16" s="129">
        <f t="shared" si="2"/>
        <v>0</v>
      </c>
      <c r="AC16" s="129">
        <f t="shared" si="3"/>
        <v>0</v>
      </c>
      <c r="AD16" s="129">
        <f t="shared" si="4"/>
        <v>0</v>
      </c>
      <c r="AE16" s="129">
        <f t="shared" si="5"/>
        <v>19102027.52000001</v>
      </c>
      <c r="AF16" s="129">
        <f t="shared" si="6"/>
        <v>19102027.52000001</v>
      </c>
    </row>
    <row r="17" spans="1:32" ht="12.75">
      <c r="A17" s="280" t="s">
        <v>318</v>
      </c>
      <c r="B17" s="281"/>
      <c r="C17" s="281"/>
      <c r="D17" s="281"/>
      <c r="E17" s="282"/>
      <c r="F17" s="10">
        <v>10</v>
      </c>
      <c r="G17" s="100"/>
      <c r="H17" s="101">
        <v>17599577.65</v>
      </c>
      <c r="I17" s="102">
        <v>17599577.65</v>
      </c>
      <c r="J17" s="5">
        <v>-7.450580596923828E-08</v>
      </c>
      <c r="K17" s="6">
        <v>11670664.419999614</v>
      </c>
      <c r="L17" s="75">
        <v>11670664.41999954</v>
      </c>
      <c r="N17" s="179" t="s">
        <v>318</v>
      </c>
      <c r="O17" s="180"/>
      <c r="P17" s="180"/>
      <c r="Q17" s="180"/>
      <c r="R17" s="181"/>
      <c r="S17" s="169">
        <v>10</v>
      </c>
      <c r="T17" s="5"/>
      <c r="U17" s="6">
        <v>17599577.65</v>
      </c>
      <c r="V17" s="6">
        <f t="shared" si="7"/>
        <v>17599577.65</v>
      </c>
      <c r="W17" s="6"/>
      <c r="X17" s="6">
        <v>25999135.270007126</v>
      </c>
      <c r="Y17" s="170">
        <f t="shared" si="0"/>
        <v>25999135.270007126</v>
      </c>
      <c r="AA17" s="129">
        <f t="shared" si="1"/>
        <v>0</v>
      </c>
      <c r="AB17" s="129">
        <f t="shared" si="2"/>
        <v>0</v>
      </c>
      <c r="AC17" s="129">
        <f t="shared" si="3"/>
        <v>0</v>
      </c>
      <c r="AD17" s="129">
        <f t="shared" si="4"/>
        <v>-7.450580596923828E-08</v>
      </c>
      <c r="AE17" s="129">
        <f t="shared" si="5"/>
        <v>-14328470.850007512</v>
      </c>
      <c r="AF17" s="129">
        <f t="shared" si="6"/>
        <v>-14328470.850007586</v>
      </c>
    </row>
    <row r="18" spans="1:32" ht="12.75">
      <c r="A18" s="283" t="s">
        <v>159</v>
      </c>
      <c r="B18" s="284"/>
      <c r="C18" s="284"/>
      <c r="D18" s="281"/>
      <c r="E18" s="282"/>
      <c r="F18" s="10">
        <v>11</v>
      </c>
      <c r="G18" s="103">
        <v>2459797045.56</v>
      </c>
      <c r="H18" s="104">
        <v>3937404114.2799997</v>
      </c>
      <c r="I18" s="102">
        <v>6397201159.84</v>
      </c>
      <c r="J18" s="76">
        <v>2630579214.8799996</v>
      </c>
      <c r="K18" s="77">
        <v>4190993094.7200003</v>
      </c>
      <c r="L18" s="75">
        <v>6821572309.6</v>
      </c>
      <c r="N18" s="182" t="s">
        <v>159</v>
      </c>
      <c r="O18" s="183"/>
      <c r="P18" s="183"/>
      <c r="Q18" s="180"/>
      <c r="R18" s="181"/>
      <c r="S18" s="169">
        <v>11</v>
      </c>
      <c r="T18" s="5">
        <f>T19+T20+T24+T43</f>
        <v>2459797045.56</v>
      </c>
      <c r="U18" s="6">
        <f>U19+U20+U24+U43</f>
        <v>3937404114.2799997</v>
      </c>
      <c r="V18" s="6">
        <f t="shared" si="7"/>
        <v>6397201159.84</v>
      </c>
      <c r="W18" s="6">
        <f>W19+W20+W24+W43</f>
        <v>2509741065.75</v>
      </c>
      <c r="X18" s="6">
        <f>X19+X20+X24+X43</f>
        <v>3903140312.5999966</v>
      </c>
      <c r="Y18" s="170">
        <f t="shared" si="0"/>
        <v>6412881378.349997</v>
      </c>
      <c r="AA18" s="129">
        <f t="shared" si="1"/>
        <v>0</v>
      </c>
      <c r="AB18" s="129">
        <f t="shared" si="2"/>
        <v>0</v>
      </c>
      <c r="AC18" s="129">
        <f t="shared" si="3"/>
        <v>0</v>
      </c>
      <c r="AD18" s="129">
        <f t="shared" si="4"/>
        <v>120838149.12999964</v>
      </c>
      <c r="AE18" s="129">
        <f t="shared" si="5"/>
        <v>287852782.1200037</v>
      </c>
      <c r="AF18" s="129">
        <f t="shared" si="6"/>
        <v>408690931.2500038</v>
      </c>
    </row>
    <row r="19" spans="1:32" ht="25.5" customHeight="1">
      <c r="A19" s="283" t="s">
        <v>319</v>
      </c>
      <c r="B19" s="284"/>
      <c r="C19" s="284"/>
      <c r="D19" s="281"/>
      <c r="E19" s="282"/>
      <c r="F19" s="10">
        <v>12</v>
      </c>
      <c r="G19" s="100"/>
      <c r="H19" s="101">
        <v>479754760.23999965</v>
      </c>
      <c r="I19" s="102">
        <v>479754760.23999965</v>
      </c>
      <c r="J19" s="5">
        <v>0</v>
      </c>
      <c r="K19" s="77">
        <v>448527957.01</v>
      </c>
      <c r="L19" s="130">
        <v>448527957.01</v>
      </c>
      <c r="N19" s="182" t="s">
        <v>319</v>
      </c>
      <c r="O19" s="183"/>
      <c r="P19" s="183"/>
      <c r="Q19" s="180"/>
      <c r="R19" s="181"/>
      <c r="S19" s="169">
        <v>12</v>
      </c>
      <c r="T19" s="5"/>
      <c r="U19" s="6">
        <v>479754760.23999965</v>
      </c>
      <c r="V19" s="6">
        <f t="shared" si="7"/>
        <v>479754760.23999965</v>
      </c>
      <c r="W19" s="6"/>
      <c r="X19" s="6">
        <v>479170008.4199988</v>
      </c>
      <c r="Y19" s="170">
        <f t="shared" si="0"/>
        <v>479170008.4199988</v>
      </c>
      <c r="AA19" s="129">
        <f t="shared" si="1"/>
        <v>0</v>
      </c>
      <c r="AB19" s="129">
        <f t="shared" si="2"/>
        <v>0</v>
      </c>
      <c r="AC19" s="129">
        <f t="shared" si="3"/>
        <v>0</v>
      </c>
      <c r="AD19" s="129">
        <f t="shared" si="4"/>
        <v>0</v>
      </c>
      <c r="AE19" s="129">
        <f t="shared" si="5"/>
        <v>-30642051.409998834</v>
      </c>
      <c r="AF19" s="129">
        <f t="shared" si="6"/>
        <v>-30642051.409998834</v>
      </c>
    </row>
    <row r="20" spans="1:32" ht="21" customHeight="1">
      <c r="A20" s="283" t="s">
        <v>160</v>
      </c>
      <c r="B20" s="284"/>
      <c r="C20" s="284"/>
      <c r="D20" s="281"/>
      <c r="E20" s="282"/>
      <c r="F20" s="10">
        <v>13</v>
      </c>
      <c r="G20" s="103">
        <v>0</v>
      </c>
      <c r="H20" s="104">
        <v>421415760.55</v>
      </c>
      <c r="I20" s="102">
        <v>421415760.55</v>
      </c>
      <c r="J20" s="76">
        <v>0</v>
      </c>
      <c r="K20" s="77">
        <v>394644169.25000006</v>
      </c>
      <c r="L20" s="75">
        <v>394644169.25000006</v>
      </c>
      <c r="N20" s="182" t="s">
        <v>160</v>
      </c>
      <c r="O20" s="183"/>
      <c r="P20" s="183"/>
      <c r="Q20" s="180"/>
      <c r="R20" s="181"/>
      <c r="S20" s="169">
        <v>13</v>
      </c>
      <c r="T20" s="5">
        <f>SUM(T21:T23)</f>
        <v>0</v>
      </c>
      <c r="U20" s="6">
        <f>SUM(U21:U23)</f>
        <v>421415760.55</v>
      </c>
      <c r="V20" s="6">
        <f t="shared" si="7"/>
        <v>421415760.55</v>
      </c>
      <c r="W20" s="6">
        <f>SUM(W21:W23)</f>
        <v>0</v>
      </c>
      <c r="X20" s="6">
        <f>SUM(X21:X23)</f>
        <v>394284904.32000005</v>
      </c>
      <c r="Y20" s="170">
        <f t="shared" si="0"/>
        <v>394284904.32000005</v>
      </c>
      <c r="AA20" s="129">
        <f t="shared" si="1"/>
        <v>0</v>
      </c>
      <c r="AB20" s="129">
        <f t="shared" si="2"/>
        <v>0</v>
      </c>
      <c r="AC20" s="129">
        <f t="shared" si="3"/>
        <v>0</v>
      </c>
      <c r="AD20" s="129">
        <f t="shared" si="4"/>
        <v>0</v>
      </c>
      <c r="AE20" s="129">
        <f t="shared" si="5"/>
        <v>359264.93000000715</v>
      </c>
      <c r="AF20" s="129">
        <f t="shared" si="6"/>
        <v>359264.93000000715</v>
      </c>
    </row>
    <row r="21" spans="1:32" ht="12.75">
      <c r="A21" s="280" t="s">
        <v>320</v>
      </c>
      <c r="B21" s="281"/>
      <c r="C21" s="281"/>
      <c r="D21" s="281"/>
      <c r="E21" s="282"/>
      <c r="F21" s="10">
        <v>14</v>
      </c>
      <c r="G21" s="100"/>
      <c r="H21" s="101">
        <v>389156060.55</v>
      </c>
      <c r="I21" s="102">
        <v>389156060.55</v>
      </c>
      <c r="J21" s="5">
        <v>0</v>
      </c>
      <c r="K21" s="6">
        <v>362384469.25000006</v>
      </c>
      <c r="L21" s="75">
        <v>362384469.25000006</v>
      </c>
      <c r="N21" s="179" t="s">
        <v>320</v>
      </c>
      <c r="O21" s="180"/>
      <c r="P21" s="180"/>
      <c r="Q21" s="180"/>
      <c r="R21" s="181"/>
      <c r="S21" s="169">
        <v>14</v>
      </c>
      <c r="T21" s="5"/>
      <c r="U21" s="6">
        <v>389156060.55</v>
      </c>
      <c r="V21" s="6">
        <f t="shared" si="7"/>
        <v>389156060.55</v>
      </c>
      <c r="W21" s="6"/>
      <c r="X21" s="6">
        <v>362025204.32000005</v>
      </c>
      <c r="Y21" s="170">
        <f t="shared" si="0"/>
        <v>362025204.32000005</v>
      </c>
      <c r="AA21" s="129">
        <f t="shared" si="1"/>
        <v>0</v>
      </c>
      <c r="AB21" s="129">
        <f t="shared" si="2"/>
        <v>0</v>
      </c>
      <c r="AC21" s="129">
        <f t="shared" si="3"/>
        <v>0</v>
      </c>
      <c r="AD21" s="129">
        <f t="shared" si="4"/>
        <v>0</v>
      </c>
      <c r="AE21" s="129">
        <f t="shared" si="5"/>
        <v>359264.93000000715</v>
      </c>
      <c r="AF21" s="129">
        <f t="shared" si="6"/>
        <v>359264.93000000715</v>
      </c>
    </row>
    <row r="22" spans="1:32" ht="12.75">
      <c r="A22" s="280" t="s">
        <v>321</v>
      </c>
      <c r="B22" s="281"/>
      <c r="C22" s="281"/>
      <c r="D22" s="281"/>
      <c r="E22" s="282"/>
      <c r="F22" s="10">
        <v>15</v>
      </c>
      <c r="G22" s="100"/>
      <c r="H22" s="101">
        <v>4259700</v>
      </c>
      <c r="I22" s="102">
        <v>4259700</v>
      </c>
      <c r="J22" s="5">
        <v>0</v>
      </c>
      <c r="K22" s="6">
        <v>4259700</v>
      </c>
      <c r="L22" s="75">
        <v>4259700</v>
      </c>
      <c r="N22" s="179" t="s">
        <v>321</v>
      </c>
      <c r="O22" s="180"/>
      <c r="P22" s="180"/>
      <c r="Q22" s="180"/>
      <c r="R22" s="181"/>
      <c r="S22" s="169">
        <v>15</v>
      </c>
      <c r="T22" s="5"/>
      <c r="U22" s="6">
        <v>4259700</v>
      </c>
      <c r="V22" s="6">
        <f t="shared" si="7"/>
        <v>4259700</v>
      </c>
      <c r="W22" s="6"/>
      <c r="X22" s="6">
        <v>4259700</v>
      </c>
      <c r="Y22" s="170">
        <f t="shared" si="0"/>
        <v>4259700</v>
      </c>
      <c r="AA22" s="129">
        <f t="shared" si="1"/>
        <v>0</v>
      </c>
      <c r="AB22" s="129">
        <f t="shared" si="2"/>
        <v>0</v>
      </c>
      <c r="AC22" s="129">
        <f t="shared" si="3"/>
        <v>0</v>
      </c>
      <c r="AD22" s="129">
        <f t="shared" si="4"/>
        <v>0</v>
      </c>
      <c r="AE22" s="129">
        <f t="shared" si="5"/>
        <v>0</v>
      </c>
      <c r="AF22" s="129">
        <f t="shared" si="6"/>
        <v>0</v>
      </c>
    </row>
    <row r="23" spans="1:32" ht="12.75">
      <c r="A23" s="280" t="s">
        <v>322</v>
      </c>
      <c r="B23" s="281"/>
      <c r="C23" s="281"/>
      <c r="D23" s="281"/>
      <c r="E23" s="282"/>
      <c r="F23" s="10">
        <v>16</v>
      </c>
      <c r="G23" s="100"/>
      <c r="H23" s="101">
        <v>28000000</v>
      </c>
      <c r="I23" s="102">
        <v>28000000</v>
      </c>
      <c r="J23" s="5">
        <v>0</v>
      </c>
      <c r="K23" s="6">
        <v>28000000</v>
      </c>
      <c r="L23" s="75">
        <v>28000000</v>
      </c>
      <c r="N23" s="179" t="s">
        <v>322</v>
      </c>
      <c r="O23" s="180"/>
      <c r="P23" s="180"/>
      <c r="Q23" s="180"/>
      <c r="R23" s="181"/>
      <c r="S23" s="169">
        <v>16</v>
      </c>
      <c r="T23" s="5"/>
      <c r="U23" s="6">
        <v>28000000</v>
      </c>
      <c r="V23" s="6">
        <f t="shared" si="7"/>
        <v>28000000</v>
      </c>
      <c r="W23" s="6"/>
      <c r="X23" s="6">
        <v>28000000</v>
      </c>
      <c r="Y23" s="170">
        <f t="shared" si="0"/>
        <v>28000000</v>
      </c>
      <c r="AA23" s="129">
        <f t="shared" si="1"/>
        <v>0</v>
      </c>
      <c r="AB23" s="129">
        <f t="shared" si="2"/>
        <v>0</v>
      </c>
      <c r="AC23" s="129">
        <f t="shared" si="3"/>
        <v>0</v>
      </c>
      <c r="AD23" s="129">
        <f t="shared" si="4"/>
        <v>0</v>
      </c>
      <c r="AE23" s="129">
        <f t="shared" si="5"/>
        <v>0</v>
      </c>
      <c r="AF23" s="129">
        <f t="shared" si="6"/>
        <v>0</v>
      </c>
    </row>
    <row r="24" spans="1:32" ht="12.75">
      <c r="A24" s="283" t="s">
        <v>161</v>
      </c>
      <c r="B24" s="284"/>
      <c r="C24" s="284"/>
      <c r="D24" s="281"/>
      <c r="E24" s="282"/>
      <c r="F24" s="10">
        <v>17</v>
      </c>
      <c r="G24" s="103">
        <v>2459797045.56</v>
      </c>
      <c r="H24" s="104">
        <v>3036233593.49</v>
      </c>
      <c r="I24" s="102">
        <v>5496030639.049999</v>
      </c>
      <c r="J24" s="76">
        <v>2630579214.8799996</v>
      </c>
      <c r="K24" s="77">
        <v>3347820968.46</v>
      </c>
      <c r="L24" s="75">
        <v>5978400183.34</v>
      </c>
      <c r="N24" s="182" t="s">
        <v>161</v>
      </c>
      <c r="O24" s="183"/>
      <c r="P24" s="183"/>
      <c r="Q24" s="180"/>
      <c r="R24" s="181"/>
      <c r="S24" s="169">
        <v>17</v>
      </c>
      <c r="T24" s="5">
        <f>T25+T28+T33+T39</f>
        <v>2459797045.56</v>
      </c>
      <c r="U24" s="6">
        <f>U25+U28+U33+U39</f>
        <v>3036233593.49</v>
      </c>
      <c r="V24" s="6">
        <f t="shared" si="7"/>
        <v>5496030639.049999</v>
      </c>
      <c r="W24" s="6">
        <f>W25+W28+W33+W39</f>
        <v>2509741065.75</v>
      </c>
      <c r="X24" s="6">
        <f>X25+X28+X33+X39</f>
        <v>3029685399.8599977</v>
      </c>
      <c r="Y24" s="170">
        <f t="shared" si="0"/>
        <v>5539426465.609998</v>
      </c>
      <c r="AA24" s="129">
        <f t="shared" si="1"/>
        <v>0</v>
      </c>
      <c r="AB24" s="129">
        <f t="shared" si="2"/>
        <v>0</v>
      </c>
      <c r="AC24" s="129">
        <f t="shared" si="3"/>
        <v>0</v>
      </c>
      <c r="AD24" s="129">
        <f t="shared" si="4"/>
        <v>120838149.12999964</v>
      </c>
      <c r="AE24" s="129">
        <f t="shared" si="5"/>
        <v>318135568.6000023</v>
      </c>
      <c r="AF24" s="129">
        <f t="shared" si="6"/>
        <v>438973717.7300024</v>
      </c>
    </row>
    <row r="25" spans="1:32" ht="12.75">
      <c r="A25" s="280" t="s">
        <v>162</v>
      </c>
      <c r="B25" s="281"/>
      <c r="C25" s="281"/>
      <c r="D25" s="281"/>
      <c r="E25" s="282"/>
      <c r="F25" s="10">
        <v>18</v>
      </c>
      <c r="G25" s="103">
        <v>1236553001.69</v>
      </c>
      <c r="H25" s="104">
        <v>893618556.9599999</v>
      </c>
      <c r="I25" s="102">
        <v>2130171558.65</v>
      </c>
      <c r="J25" s="76">
        <v>1256583198.6499996</v>
      </c>
      <c r="K25" s="77">
        <v>806613369.23</v>
      </c>
      <c r="L25" s="75">
        <v>2063196567.8799996</v>
      </c>
      <c r="N25" s="179" t="s">
        <v>162</v>
      </c>
      <c r="O25" s="180"/>
      <c r="P25" s="180"/>
      <c r="Q25" s="180"/>
      <c r="R25" s="181"/>
      <c r="S25" s="169">
        <v>18</v>
      </c>
      <c r="T25" s="5">
        <f>T26+T27</f>
        <v>1236553001.69</v>
      </c>
      <c r="U25" s="6">
        <f>U26+U27</f>
        <v>893618556.9599999</v>
      </c>
      <c r="V25" s="6">
        <f t="shared" si="7"/>
        <v>2130171558.65</v>
      </c>
      <c r="W25" s="6">
        <f>W26+W27</f>
        <v>1217348189.33</v>
      </c>
      <c r="X25" s="6">
        <f>X26+X27</f>
        <v>877816737.9000001</v>
      </c>
      <c r="Y25" s="170">
        <f t="shared" si="0"/>
        <v>2095164927.23</v>
      </c>
      <c r="AA25" s="129">
        <f t="shared" si="1"/>
        <v>0</v>
      </c>
      <c r="AB25" s="129">
        <f t="shared" si="2"/>
        <v>0</v>
      </c>
      <c r="AC25" s="129">
        <f t="shared" si="3"/>
        <v>0</v>
      </c>
      <c r="AD25" s="129">
        <f t="shared" si="4"/>
        <v>39235009.319999695</v>
      </c>
      <c r="AE25" s="129">
        <f t="shared" si="5"/>
        <v>-71203368.67000008</v>
      </c>
      <c r="AF25" s="129">
        <f t="shared" si="6"/>
        <v>-31968359.35000038</v>
      </c>
    </row>
    <row r="26" spans="1:32" ht="22.5" customHeight="1">
      <c r="A26" s="280" t="s">
        <v>323</v>
      </c>
      <c r="B26" s="281"/>
      <c r="C26" s="281"/>
      <c r="D26" s="281"/>
      <c r="E26" s="282"/>
      <c r="F26" s="10">
        <v>19</v>
      </c>
      <c r="G26" s="100">
        <v>1236553001.69</v>
      </c>
      <c r="H26" s="101">
        <v>893618556.9599999</v>
      </c>
      <c r="I26" s="102">
        <v>2130171558.65</v>
      </c>
      <c r="J26" s="5">
        <v>1256583198.6499996</v>
      </c>
      <c r="K26" s="6">
        <v>806613369.23</v>
      </c>
      <c r="L26" s="75">
        <v>2063196567.8799996</v>
      </c>
      <c r="N26" s="179" t="s">
        <v>323</v>
      </c>
      <c r="O26" s="180"/>
      <c r="P26" s="180"/>
      <c r="Q26" s="180"/>
      <c r="R26" s="181"/>
      <c r="S26" s="169">
        <v>19</v>
      </c>
      <c r="T26" s="5">
        <v>1236553001.69</v>
      </c>
      <c r="U26" s="6">
        <v>893618556.9599999</v>
      </c>
      <c r="V26" s="6">
        <f t="shared" si="7"/>
        <v>2130171558.65</v>
      </c>
      <c r="W26" s="6">
        <v>1217348189.33</v>
      </c>
      <c r="X26" s="6">
        <v>877816737.9000001</v>
      </c>
      <c r="Y26" s="170">
        <f t="shared" si="0"/>
        <v>2095164927.23</v>
      </c>
      <c r="AA26" s="129">
        <f t="shared" si="1"/>
        <v>0</v>
      </c>
      <c r="AB26" s="129">
        <f t="shared" si="2"/>
        <v>0</v>
      </c>
      <c r="AC26" s="129">
        <f t="shared" si="3"/>
        <v>0</v>
      </c>
      <c r="AD26" s="129">
        <f t="shared" si="4"/>
        <v>39235009.319999695</v>
      </c>
      <c r="AE26" s="129">
        <f t="shared" si="5"/>
        <v>-71203368.67000008</v>
      </c>
      <c r="AF26" s="129">
        <f t="shared" si="6"/>
        <v>-31968359.35000038</v>
      </c>
    </row>
    <row r="27" spans="1:32" ht="12.75">
      <c r="A27" s="280" t="s">
        <v>324</v>
      </c>
      <c r="B27" s="281"/>
      <c r="C27" s="281"/>
      <c r="D27" s="281"/>
      <c r="E27" s="282"/>
      <c r="F27" s="10">
        <v>20</v>
      </c>
      <c r="G27" s="100"/>
      <c r="H27" s="101"/>
      <c r="I27" s="102">
        <v>0</v>
      </c>
      <c r="J27" s="5">
        <v>0</v>
      </c>
      <c r="K27" s="6">
        <v>0</v>
      </c>
      <c r="L27" s="75">
        <v>0</v>
      </c>
      <c r="N27" s="179" t="s">
        <v>324</v>
      </c>
      <c r="O27" s="180"/>
      <c r="P27" s="180"/>
      <c r="Q27" s="180"/>
      <c r="R27" s="181"/>
      <c r="S27" s="169">
        <v>20</v>
      </c>
      <c r="T27" s="5"/>
      <c r="U27" s="6"/>
      <c r="V27" s="6">
        <f t="shared" si="7"/>
        <v>0</v>
      </c>
      <c r="W27" s="6">
        <v>0</v>
      </c>
      <c r="X27" s="6">
        <v>0</v>
      </c>
      <c r="Y27" s="170">
        <f t="shared" si="0"/>
        <v>0</v>
      </c>
      <c r="AA27" s="129">
        <f t="shared" si="1"/>
        <v>0</v>
      </c>
      <c r="AB27" s="129">
        <f t="shared" si="2"/>
        <v>0</v>
      </c>
      <c r="AC27" s="129">
        <f t="shared" si="3"/>
        <v>0</v>
      </c>
      <c r="AD27" s="129">
        <f t="shared" si="4"/>
        <v>0</v>
      </c>
      <c r="AE27" s="129">
        <f t="shared" si="5"/>
        <v>0</v>
      </c>
      <c r="AF27" s="129">
        <f t="shared" si="6"/>
        <v>0</v>
      </c>
    </row>
    <row r="28" spans="1:32" ht="12.75">
      <c r="A28" s="280" t="s">
        <v>163</v>
      </c>
      <c r="B28" s="281"/>
      <c r="C28" s="281"/>
      <c r="D28" s="281"/>
      <c r="E28" s="282"/>
      <c r="F28" s="10">
        <v>21</v>
      </c>
      <c r="G28" s="103">
        <v>761074994.18</v>
      </c>
      <c r="H28" s="104">
        <v>872004214.81</v>
      </c>
      <c r="I28" s="102">
        <v>1633079208.9899998</v>
      </c>
      <c r="J28" s="76">
        <v>1015137223.88</v>
      </c>
      <c r="K28" s="77">
        <v>1059341312.9999999</v>
      </c>
      <c r="L28" s="75">
        <v>2074478536.8799999</v>
      </c>
      <c r="N28" s="179" t="s">
        <v>163</v>
      </c>
      <c r="O28" s="180"/>
      <c r="P28" s="180"/>
      <c r="Q28" s="180"/>
      <c r="R28" s="181"/>
      <c r="S28" s="169">
        <v>21</v>
      </c>
      <c r="T28" s="5">
        <f>SUM(T29:T32)</f>
        <v>761074994.18</v>
      </c>
      <c r="U28" s="6">
        <f>SUM(U29:U32)</f>
        <v>872004214.81</v>
      </c>
      <c r="V28" s="6">
        <f t="shared" si="7"/>
        <v>1633079208.9899998</v>
      </c>
      <c r="W28" s="6">
        <f>SUM(W29:W32)</f>
        <v>860283239.3399999</v>
      </c>
      <c r="X28" s="6">
        <f>SUM(X29:X32)</f>
        <v>934522383.2199986</v>
      </c>
      <c r="Y28" s="170">
        <f t="shared" si="0"/>
        <v>1794805622.5599985</v>
      </c>
      <c r="AA28" s="129">
        <f t="shared" si="1"/>
        <v>0</v>
      </c>
      <c r="AB28" s="129">
        <f t="shared" si="2"/>
        <v>0</v>
      </c>
      <c r="AC28" s="129">
        <f t="shared" si="3"/>
        <v>0</v>
      </c>
      <c r="AD28" s="129">
        <f t="shared" si="4"/>
        <v>154853984.54000008</v>
      </c>
      <c r="AE28" s="129">
        <f t="shared" si="5"/>
        <v>124818929.78000128</v>
      </c>
      <c r="AF28" s="129">
        <f t="shared" si="6"/>
        <v>279672914.32000136</v>
      </c>
    </row>
    <row r="29" spans="1:32" ht="12.75">
      <c r="A29" s="280" t="s">
        <v>325</v>
      </c>
      <c r="B29" s="281"/>
      <c r="C29" s="281"/>
      <c r="D29" s="281"/>
      <c r="E29" s="282"/>
      <c r="F29" s="10">
        <v>22</v>
      </c>
      <c r="G29" s="100">
        <v>10223402.42</v>
      </c>
      <c r="H29" s="101">
        <v>247234785.3799999</v>
      </c>
      <c r="I29" s="102">
        <v>257458187.7999999</v>
      </c>
      <c r="J29" s="5">
        <v>22950852.13</v>
      </c>
      <c r="K29" s="6">
        <v>350935617.28</v>
      </c>
      <c r="L29" s="75">
        <v>373886469.40999997</v>
      </c>
      <c r="N29" s="179" t="s">
        <v>325</v>
      </c>
      <c r="O29" s="180"/>
      <c r="P29" s="180"/>
      <c r="Q29" s="180"/>
      <c r="R29" s="181"/>
      <c r="S29" s="169">
        <v>22</v>
      </c>
      <c r="T29" s="5">
        <v>10223402.42</v>
      </c>
      <c r="U29" s="6">
        <v>247234785.3799999</v>
      </c>
      <c r="V29" s="6">
        <f t="shared" si="7"/>
        <v>257458187.7999999</v>
      </c>
      <c r="W29" s="6">
        <v>9991979.540000001</v>
      </c>
      <c r="X29" s="6">
        <v>338954507.9099999</v>
      </c>
      <c r="Y29" s="170">
        <f t="shared" si="0"/>
        <v>348946487.4499999</v>
      </c>
      <c r="AA29" s="129">
        <f t="shared" si="1"/>
        <v>0</v>
      </c>
      <c r="AB29" s="129">
        <f t="shared" si="2"/>
        <v>0</v>
      </c>
      <c r="AC29" s="129">
        <f t="shared" si="3"/>
        <v>0</v>
      </c>
      <c r="AD29" s="129">
        <f t="shared" si="4"/>
        <v>12958872.589999998</v>
      </c>
      <c r="AE29" s="129">
        <f t="shared" si="5"/>
        <v>11981109.370000064</v>
      </c>
      <c r="AF29" s="129">
        <f t="shared" si="6"/>
        <v>24939981.96000004</v>
      </c>
    </row>
    <row r="30" spans="1:32" ht="24" customHeight="1">
      <c r="A30" s="280" t="s">
        <v>326</v>
      </c>
      <c r="B30" s="281"/>
      <c r="C30" s="281"/>
      <c r="D30" s="281"/>
      <c r="E30" s="282"/>
      <c r="F30" s="10">
        <v>23</v>
      </c>
      <c r="G30" s="100">
        <v>750851591.76</v>
      </c>
      <c r="H30" s="101">
        <v>598155042.9100001</v>
      </c>
      <c r="I30" s="102">
        <v>1349006634.67</v>
      </c>
      <c r="J30" s="5">
        <v>992186371.75</v>
      </c>
      <c r="K30" s="6">
        <v>679922832.8399999</v>
      </c>
      <c r="L30" s="75">
        <v>1672109204.59</v>
      </c>
      <c r="N30" s="179" t="s">
        <v>326</v>
      </c>
      <c r="O30" s="180"/>
      <c r="P30" s="180"/>
      <c r="Q30" s="180"/>
      <c r="R30" s="181"/>
      <c r="S30" s="169">
        <v>23</v>
      </c>
      <c r="T30" s="5">
        <v>750851591.76</v>
      </c>
      <c r="U30" s="6">
        <v>598155042.9100001</v>
      </c>
      <c r="V30" s="6">
        <f t="shared" si="7"/>
        <v>1349006634.67</v>
      </c>
      <c r="W30" s="6">
        <v>850291259.8</v>
      </c>
      <c r="X30" s="6">
        <v>571064798.5599988</v>
      </c>
      <c r="Y30" s="170">
        <f t="shared" si="0"/>
        <v>1421356058.3599987</v>
      </c>
      <c r="AA30" s="129">
        <f t="shared" si="1"/>
        <v>0</v>
      </c>
      <c r="AB30" s="129">
        <f t="shared" si="2"/>
        <v>0</v>
      </c>
      <c r="AC30" s="129">
        <f t="shared" si="3"/>
        <v>0</v>
      </c>
      <c r="AD30" s="129">
        <f t="shared" si="4"/>
        <v>141895111.95000005</v>
      </c>
      <c r="AE30" s="129">
        <f t="shared" si="5"/>
        <v>108858034.28000116</v>
      </c>
      <c r="AF30" s="129">
        <f t="shared" si="6"/>
        <v>250753146.2300012</v>
      </c>
    </row>
    <row r="31" spans="1:32" ht="12.75">
      <c r="A31" s="280" t="s">
        <v>327</v>
      </c>
      <c r="B31" s="281"/>
      <c r="C31" s="281"/>
      <c r="D31" s="281"/>
      <c r="E31" s="282"/>
      <c r="F31" s="10">
        <v>24</v>
      </c>
      <c r="G31" s="100"/>
      <c r="H31" s="101">
        <v>26614386.52</v>
      </c>
      <c r="I31" s="102">
        <v>26614386.52</v>
      </c>
      <c r="J31" s="5">
        <v>0</v>
      </c>
      <c r="K31" s="6">
        <v>28482862.880000003</v>
      </c>
      <c r="L31" s="75">
        <v>28482862.880000003</v>
      </c>
      <c r="N31" s="179" t="s">
        <v>327</v>
      </c>
      <c r="O31" s="180"/>
      <c r="P31" s="180"/>
      <c r="Q31" s="180"/>
      <c r="R31" s="181"/>
      <c r="S31" s="169">
        <v>24</v>
      </c>
      <c r="T31" s="5"/>
      <c r="U31" s="6">
        <v>26614386.52</v>
      </c>
      <c r="V31" s="6">
        <f t="shared" si="7"/>
        <v>26614386.52</v>
      </c>
      <c r="W31" s="6">
        <v>0</v>
      </c>
      <c r="X31" s="6">
        <v>24503076.75</v>
      </c>
      <c r="Y31" s="170">
        <f t="shared" si="0"/>
        <v>24503076.75</v>
      </c>
      <c r="AA31" s="129">
        <f t="shared" si="1"/>
        <v>0</v>
      </c>
      <c r="AB31" s="129">
        <f t="shared" si="2"/>
        <v>0</v>
      </c>
      <c r="AC31" s="129">
        <f t="shared" si="3"/>
        <v>0</v>
      </c>
      <c r="AD31" s="129">
        <f t="shared" si="4"/>
        <v>0</v>
      </c>
      <c r="AE31" s="129">
        <f t="shared" si="5"/>
        <v>3979786.1300000027</v>
      </c>
      <c r="AF31" s="129">
        <f t="shared" si="6"/>
        <v>3979786.1300000027</v>
      </c>
    </row>
    <row r="32" spans="1:32" ht="12.75">
      <c r="A32" s="280" t="s">
        <v>328</v>
      </c>
      <c r="B32" s="281"/>
      <c r="C32" s="281"/>
      <c r="D32" s="281"/>
      <c r="E32" s="282"/>
      <c r="F32" s="10">
        <v>25</v>
      </c>
      <c r="G32" s="100"/>
      <c r="H32" s="101"/>
      <c r="I32" s="102">
        <v>0</v>
      </c>
      <c r="J32" s="5">
        <v>0</v>
      </c>
      <c r="K32" s="6">
        <v>0</v>
      </c>
      <c r="L32" s="75">
        <v>0</v>
      </c>
      <c r="N32" s="179" t="s">
        <v>328</v>
      </c>
      <c r="O32" s="180"/>
      <c r="P32" s="180"/>
      <c r="Q32" s="180"/>
      <c r="R32" s="181"/>
      <c r="S32" s="169">
        <v>25</v>
      </c>
      <c r="T32" s="5"/>
      <c r="U32" s="6"/>
      <c r="V32" s="6">
        <f t="shared" si="7"/>
        <v>0</v>
      </c>
      <c r="W32" s="6">
        <v>0</v>
      </c>
      <c r="X32" s="6">
        <v>0</v>
      </c>
      <c r="Y32" s="170">
        <f t="shared" si="0"/>
        <v>0</v>
      </c>
      <c r="AA32" s="129">
        <f t="shared" si="1"/>
        <v>0</v>
      </c>
      <c r="AB32" s="129">
        <f t="shared" si="2"/>
        <v>0</v>
      </c>
      <c r="AC32" s="129">
        <f t="shared" si="3"/>
        <v>0</v>
      </c>
      <c r="AD32" s="129">
        <f t="shared" si="4"/>
        <v>0</v>
      </c>
      <c r="AE32" s="129">
        <f t="shared" si="5"/>
        <v>0</v>
      </c>
      <c r="AF32" s="129">
        <f t="shared" si="6"/>
        <v>0</v>
      </c>
    </row>
    <row r="33" spans="1:32" ht="12.75">
      <c r="A33" s="280" t="s">
        <v>164</v>
      </c>
      <c r="B33" s="281"/>
      <c r="C33" s="281"/>
      <c r="D33" s="281"/>
      <c r="E33" s="282"/>
      <c r="F33" s="10">
        <v>26</v>
      </c>
      <c r="G33" s="103">
        <v>58270307.83</v>
      </c>
      <c r="H33" s="104">
        <v>12952845.36999999</v>
      </c>
      <c r="I33" s="102">
        <v>71223153.19999999</v>
      </c>
      <c r="J33" s="76">
        <v>40106291.74</v>
      </c>
      <c r="K33" s="77">
        <v>202592448.87</v>
      </c>
      <c r="L33" s="75">
        <v>242698740.61</v>
      </c>
      <c r="N33" s="179" t="s">
        <v>164</v>
      </c>
      <c r="O33" s="180"/>
      <c r="P33" s="180"/>
      <c r="Q33" s="180"/>
      <c r="R33" s="181"/>
      <c r="S33" s="169">
        <v>26</v>
      </c>
      <c r="T33" s="5">
        <f>SUM(T34:T38)</f>
        <v>58270307.83</v>
      </c>
      <c r="U33" s="6">
        <f>SUM(U34:U38)</f>
        <v>12952845.36999999</v>
      </c>
      <c r="V33" s="6">
        <f t="shared" si="7"/>
        <v>71223153.19999999</v>
      </c>
      <c r="W33" s="6">
        <f>SUM(W34:W38)</f>
        <v>40052055.980000004</v>
      </c>
      <c r="X33" s="6">
        <f>SUM(X34:X38)</f>
        <v>27537120.78999999</v>
      </c>
      <c r="Y33" s="170">
        <f t="shared" si="0"/>
        <v>67589176.77</v>
      </c>
      <c r="AA33" s="129">
        <f t="shared" si="1"/>
        <v>0</v>
      </c>
      <c r="AB33" s="129">
        <f t="shared" si="2"/>
        <v>0</v>
      </c>
      <c r="AC33" s="129">
        <f t="shared" si="3"/>
        <v>0</v>
      </c>
      <c r="AD33" s="129">
        <f t="shared" si="4"/>
        <v>54235.759999997914</v>
      </c>
      <c r="AE33" s="129">
        <f t="shared" si="5"/>
        <v>175055328.08</v>
      </c>
      <c r="AF33" s="129">
        <f t="shared" si="6"/>
        <v>175109563.84000003</v>
      </c>
    </row>
    <row r="34" spans="1:32" ht="12.75">
      <c r="A34" s="280" t="s">
        <v>329</v>
      </c>
      <c r="B34" s="281"/>
      <c r="C34" s="281"/>
      <c r="D34" s="281"/>
      <c r="E34" s="282"/>
      <c r="F34" s="10">
        <v>27</v>
      </c>
      <c r="G34" s="100"/>
      <c r="H34" s="101">
        <v>12952845.36999999</v>
      </c>
      <c r="I34" s="102">
        <v>12952845.36999999</v>
      </c>
      <c r="J34" s="5">
        <v>0</v>
      </c>
      <c r="K34" s="6">
        <v>12430703.02</v>
      </c>
      <c r="L34" s="75">
        <v>12430703.02</v>
      </c>
      <c r="N34" s="179" t="s">
        <v>329</v>
      </c>
      <c r="O34" s="180"/>
      <c r="P34" s="180"/>
      <c r="Q34" s="180"/>
      <c r="R34" s="181"/>
      <c r="S34" s="169">
        <v>27</v>
      </c>
      <c r="T34" s="5"/>
      <c r="U34" s="6">
        <v>12952845.36999999</v>
      </c>
      <c r="V34" s="6">
        <f t="shared" si="7"/>
        <v>12952845.36999999</v>
      </c>
      <c r="W34" s="6"/>
      <c r="X34" s="6">
        <v>12533761.50999999</v>
      </c>
      <c r="Y34" s="170">
        <f t="shared" si="0"/>
        <v>12533761.50999999</v>
      </c>
      <c r="AA34" s="129">
        <f t="shared" si="1"/>
        <v>0</v>
      </c>
      <c r="AB34" s="129">
        <f t="shared" si="2"/>
        <v>0</v>
      </c>
      <c r="AC34" s="129">
        <f t="shared" si="3"/>
        <v>0</v>
      </c>
      <c r="AD34" s="129">
        <f t="shared" si="4"/>
        <v>0</v>
      </c>
      <c r="AE34" s="129">
        <f t="shared" si="5"/>
        <v>-103058.48999999091</v>
      </c>
      <c r="AF34" s="129">
        <f t="shared" si="6"/>
        <v>-103058.48999999091</v>
      </c>
    </row>
    <row r="35" spans="1:32" ht="24" customHeight="1">
      <c r="A35" s="280" t="s">
        <v>330</v>
      </c>
      <c r="B35" s="281"/>
      <c r="C35" s="281"/>
      <c r="D35" s="281"/>
      <c r="E35" s="282"/>
      <c r="F35" s="10">
        <v>28</v>
      </c>
      <c r="G35" s="100">
        <v>45262894.94</v>
      </c>
      <c r="H35" s="101">
        <v>0</v>
      </c>
      <c r="I35" s="102">
        <v>45262894.94</v>
      </c>
      <c r="J35" s="5">
        <v>0</v>
      </c>
      <c r="K35" s="6">
        <v>0</v>
      </c>
      <c r="L35" s="75">
        <v>0</v>
      </c>
      <c r="N35" s="179" t="s">
        <v>330</v>
      </c>
      <c r="O35" s="180"/>
      <c r="P35" s="180"/>
      <c r="Q35" s="180"/>
      <c r="R35" s="181"/>
      <c r="S35" s="169">
        <v>28</v>
      </c>
      <c r="T35" s="5">
        <v>45262894.94</v>
      </c>
      <c r="U35" s="6">
        <v>0</v>
      </c>
      <c r="V35" s="6">
        <f t="shared" si="7"/>
        <v>45262894.94</v>
      </c>
      <c r="W35" s="6"/>
      <c r="X35" s="6">
        <v>0</v>
      </c>
      <c r="Y35" s="170">
        <f t="shared" si="0"/>
        <v>0</v>
      </c>
      <c r="AA35" s="129">
        <f t="shared" si="1"/>
        <v>0</v>
      </c>
      <c r="AB35" s="129">
        <f t="shared" si="2"/>
        <v>0</v>
      </c>
      <c r="AC35" s="129">
        <f t="shared" si="3"/>
        <v>0</v>
      </c>
      <c r="AD35" s="129">
        <f t="shared" si="4"/>
        <v>0</v>
      </c>
      <c r="AE35" s="129">
        <f t="shared" si="5"/>
        <v>0</v>
      </c>
      <c r="AF35" s="129">
        <f t="shared" si="6"/>
        <v>0</v>
      </c>
    </row>
    <row r="36" spans="1:32" ht="12.75">
      <c r="A36" s="280" t="s">
        <v>331</v>
      </c>
      <c r="B36" s="281"/>
      <c r="C36" s="281"/>
      <c r="D36" s="281"/>
      <c r="E36" s="282"/>
      <c r="F36" s="10">
        <v>29</v>
      </c>
      <c r="G36" s="100"/>
      <c r="H36" s="101"/>
      <c r="I36" s="102">
        <v>0</v>
      </c>
      <c r="J36" s="5">
        <v>0</v>
      </c>
      <c r="K36" s="6">
        <v>0</v>
      </c>
      <c r="L36" s="75">
        <v>0</v>
      </c>
      <c r="N36" s="179" t="s">
        <v>331</v>
      </c>
      <c r="O36" s="180"/>
      <c r="P36" s="180"/>
      <c r="Q36" s="180"/>
      <c r="R36" s="181"/>
      <c r="S36" s="169">
        <v>29</v>
      </c>
      <c r="T36" s="5"/>
      <c r="U36" s="6"/>
      <c r="V36" s="6">
        <f t="shared" si="7"/>
        <v>0</v>
      </c>
      <c r="W36" s="6"/>
      <c r="X36" s="6">
        <v>0</v>
      </c>
      <c r="Y36" s="170">
        <f t="shared" si="0"/>
        <v>0</v>
      </c>
      <c r="AA36" s="129">
        <f t="shared" si="1"/>
        <v>0</v>
      </c>
      <c r="AB36" s="129">
        <f t="shared" si="2"/>
        <v>0</v>
      </c>
      <c r="AC36" s="129">
        <f t="shared" si="3"/>
        <v>0</v>
      </c>
      <c r="AD36" s="129">
        <f t="shared" si="4"/>
        <v>0</v>
      </c>
      <c r="AE36" s="129">
        <f t="shared" si="5"/>
        <v>0</v>
      </c>
      <c r="AF36" s="129">
        <f t="shared" si="6"/>
        <v>0</v>
      </c>
    </row>
    <row r="37" spans="1:32" ht="12.75">
      <c r="A37" s="280" t="s">
        <v>332</v>
      </c>
      <c r="B37" s="281"/>
      <c r="C37" s="281"/>
      <c r="D37" s="281"/>
      <c r="E37" s="282"/>
      <c r="F37" s="10">
        <v>30</v>
      </c>
      <c r="G37" s="100">
        <v>13007412.89</v>
      </c>
      <c r="H37" s="101">
        <v>0</v>
      </c>
      <c r="I37" s="102">
        <v>13007412.89</v>
      </c>
      <c r="J37" s="5">
        <v>40106291.74</v>
      </c>
      <c r="K37" s="6">
        <v>190161745.85</v>
      </c>
      <c r="L37" s="75">
        <v>230268037.59</v>
      </c>
      <c r="N37" s="179" t="s">
        <v>332</v>
      </c>
      <c r="O37" s="180"/>
      <c r="P37" s="180"/>
      <c r="Q37" s="180"/>
      <c r="R37" s="181"/>
      <c r="S37" s="169">
        <v>30</v>
      </c>
      <c r="T37" s="5">
        <v>13007412.89</v>
      </c>
      <c r="U37" s="6">
        <v>0</v>
      </c>
      <c r="V37" s="6">
        <f t="shared" si="7"/>
        <v>13007412.89</v>
      </c>
      <c r="W37" s="6">
        <v>40052055.980000004</v>
      </c>
      <c r="X37" s="6">
        <v>15003359.280000001</v>
      </c>
      <c r="Y37" s="170">
        <f t="shared" si="0"/>
        <v>55055415.260000005</v>
      </c>
      <c r="AA37" s="129">
        <f t="shared" si="1"/>
        <v>0</v>
      </c>
      <c r="AB37" s="129">
        <f t="shared" si="2"/>
        <v>0</v>
      </c>
      <c r="AC37" s="129">
        <f t="shared" si="3"/>
        <v>0</v>
      </c>
      <c r="AD37" s="129">
        <f t="shared" si="4"/>
        <v>54235.759999997914</v>
      </c>
      <c r="AE37" s="129">
        <f t="shared" si="5"/>
        <v>175158386.57</v>
      </c>
      <c r="AF37" s="129">
        <f t="shared" si="6"/>
        <v>175212622.32999998</v>
      </c>
    </row>
    <row r="38" spans="1:32" ht="12.75">
      <c r="A38" s="280" t="s">
        <v>333</v>
      </c>
      <c r="B38" s="281"/>
      <c r="C38" s="281"/>
      <c r="D38" s="281"/>
      <c r="E38" s="282"/>
      <c r="F38" s="10">
        <v>31</v>
      </c>
      <c r="G38" s="100"/>
      <c r="H38" s="101"/>
      <c r="I38" s="102">
        <v>0</v>
      </c>
      <c r="J38" s="5">
        <v>0</v>
      </c>
      <c r="K38" s="6">
        <v>0</v>
      </c>
      <c r="L38" s="75">
        <v>0</v>
      </c>
      <c r="N38" s="179" t="s">
        <v>333</v>
      </c>
      <c r="O38" s="180"/>
      <c r="P38" s="180"/>
      <c r="Q38" s="180"/>
      <c r="R38" s="181"/>
      <c r="S38" s="169">
        <v>31</v>
      </c>
      <c r="T38" s="5"/>
      <c r="U38" s="6"/>
      <c r="V38" s="6">
        <f t="shared" si="7"/>
        <v>0</v>
      </c>
      <c r="W38" s="6"/>
      <c r="X38" s="6">
        <v>0</v>
      </c>
      <c r="Y38" s="170">
        <f t="shared" si="0"/>
        <v>0</v>
      </c>
      <c r="AA38" s="129">
        <f t="shared" si="1"/>
        <v>0</v>
      </c>
      <c r="AB38" s="129">
        <f t="shared" si="2"/>
        <v>0</v>
      </c>
      <c r="AC38" s="129">
        <f t="shared" si="3"/>
        <v>0</v>
      </c>
      <c r="AD38" s="129">
        <f t="shared" si="4"/>
        <v>0</v>
      </c>
      <c r="AE38" s="129">
        <f t="shared" si="5"/>
        <v>0</v>
      </c>
      <c r="AF38" s="129">
        <f t="shared" si="6"/>
        <v>0</v>
      </c>
    </row>
    <row r="39" spans="1:32" ht="12.75">
      <c r="A39" s="280" t="s">
        <v>165</v>
      </c>
      <c r="B39" s="281"/>
      <c r="C39" s="281"/>
      <c r="D39" s="281"/>
      <c r="E39" s="282"/>
      <c r="F39" s="10">
        <v>32</v>
      </c>
      <c r="G39" s="103">
        <v>403898741.86</v>
      </c>
      <c r="H39" s="104">
        <v>1257657976.3500001</v>
      </c>
      <c r="I39" s="102">
        <v>1661556718.21</v>
      </c>
      <c r="J39" s="77">
        <v>318752500.61</v>
      </c>
      <c r="K39" s="77">
        <v>1279273837.3600001</v>
      </c>
      <c r="L39" s="75">
        <v>1598026337.9700003</v>
      </c>
      <c r="N39" s="179" t="s">
        <v>165</v>
      </c>
      <c r="O39" s="180"/>
      <c r="P39" s="180"/>
      <c r="Q39" s="180"/>
      <c r="R39" s="181"/>
      <c r="S39" s="169">
        <v>32</v>
      </c>
      <c r="T39" s="5">
        <f>SUM(T40:T42)</f>
        <v>403898741.86</v>
      </c>
      <c r="U39" s="6">
        <v>1257657976.3500001</v>
      </c>
      <c r="V39" s="6">
        <f t="shared" si="7"/>
        <v>1661556718.21</v>
      </c>
      <c r="W39" s="6">
        <v>392057581.0999999</v>
      </c>
      <c r="X39" s="6">
        <v>1189809157.9499989</v>
      </c>
      <c r="Y39" s="170">
        <f t="shared" si="0"/>
        <v>1581866739.0499988</v>
      </c>
      <c r="AA39" s="129">
        <f t="shared" si="1"/>
        <v>0</v>
      </c>
      <c r="AB39" s="129">
        <f t="shared" si="2"/>
        <v>0</v>
      </c>
      <c r="AC39" s="129">
        <f t="shared" si="3"/>
        <v>0</v>
      </c>
      <c r="AD39" s="129">
        <f t="shared" si="4"/>
        <v>-73305080.48999989</v>
      </c>
      <c r="AE39" s="129">
        <f t="shared" si="5"/>
        <v>89464679.41000128</v>
      </c>
      <c r="AF39" s="129">
        <f t="shared" si="6"/>
        <v>16159598.920001507</v>
      </c>
    </row>
    <row r="40" spans="1:32" ht="12.75">
      <c r="A40" s="280" t="s">
        <v>334</v>
      </c>
      <c r="B40" s="281"/>
      <c r="C40" s="281"/>
      <c r="D40" s="281"/>
      <c r="E40" s="282"/>
      <c r="F40" s="10">
        <v>33</v>
      </c>
      <c r="G40" s="100">
        <v>331470264.66</v>
      </c>
      <c r="H40" s="101">
        <v>1030420997.83</v>
      </c>
      <c r="I40" s="102">
        <v>1361891262.49</v>
      </c>
      <c r="J40" s="5">
        <v>275983421.79</v>
      </c>
      <c r="K40" s="6">
        <v>945757680</v>
      </c>
      <c r="L40" s="75">
        <v>1221741101.79</v>
      </c>
      <c r="N40" s="179" t="s">
        <v>334</v>
      </c>
      <c r="O40" s="180"/>
      <c r="P40" s="180"/>
      <c r="Q40" s="180"/>
      <c r="R40" s="181"/>
      <c r="S40" s="169">
        <v>33</v>
      </c>
      <c r="T40" s="5">
        <v>331470264.66</v>
      </c>
      <c r="U40" s="6">
        <v>1030420997.83</v>
      </c>
      <c r="V40" s="6">
        <f t="shared" si="7"/>
        <v>1361891262.49</v>
      </c>
      <c r="W40" s="6">
        <v>302199323.86</v>
      </c>
      <c r="X40" s="6">
        <v>973045671.16</v>
      </c>
      <c r="Y40" s="170">
        <f t="shared" si="0"/>
        <v>1275244995.02</v>
      </c>
      <c r="AA40" s="129">
        <f aca="true" t="shared" si="8" ref="AA40:AA71">+G40-T40</f>
        <v>0</v>
      </c>
      <c r="AB40" s="129">
        <f aca="true" t="shared" si="9" ref="AB40:AB71">+H40-U40</f>
        <v>0</v>
      </c>
      <c r="AC40" s="129">
        <f aca="true" t="shared" si="10" ref="AC40:AC71">+I40-V40</f>
        <v>0</v>
      </c>
      <c r="AD40" s="129">
        <f aca="true" t="shared" si="11" ref="AD40:AD71">+J40-W40</f>
        <v>-26215902.069999993</v>
      </c>
      <c r="AE40" s="129">
        <f aca="true" t="shared" si="12" ref="AE40:AE71">+K40-X40</f>
        <v>-27287991.159999967</v>
      </c>
      <c r="AF40" s="129">
        <f aca="true" t="shared" si="13" ref="AF40:AF71">+L40-Y40</f>
        <v>-53503893.23000002</v>
      </c>
    </row>
    <row r="41" spans="1:32" ht="12.75">
      <c r="A41" s="280" t="s">
        <v>335</v>
      </c>
      <c r="B41" s="281"/>
      <c r="C41" s="281"/>
      <c r="D41" s="281"/>
      <c r="E41" s="282"/>
      <c r="F41" s="10">
        <v>34</v>
      </c>
      <c r="G41" s="100">
        <v>72428477.2</v>
      </c>
      <c r="H41" s="101">
        <v>227236978.52</v>
      </c>
      <c r="I41" s="102">
        <v>299665455.72</v>
      </c>
      <c r="J41" s="5">
        <v>42769078.82000001</v>
      </c>
      <c r="K41" s="6">
        <v>333516157.36</v>
      </c>
      <c r="L41" s="75">
        <v>376285236.18</v>
      </c>
      <c r="N41" s="179" t="s">
        <v>335</v>
      </c>
      <c r="O41" s="180"/>
      <c r="P41" s="180"/>
      <c r="Q41" s="180"/>
      <c r="R41" s="181"/>
      <c r="S41" s="169">
        <v>34</v>
      </c>
      <c r="T41" s="5">
        <v>72428477.2</v>
      </c>
      <c r="U41" s="6">
        <v>227236978.52</v>
      </c>
      <c r="V41" s="6">
        <f t="shared" si="7"/>
        <v>299665455.72</v>
      </c>
      <c r="W41" s="6">
        <v>89858257.23999992</v>
      </c>
      <c r="X41" s="6">
        <v>216763486.78999895</v>
      </c>
      <c r="Y41" s="170">
        <f t="shared" si="0"/>
        <v>306621744.0299989</v>
      </c>
      <c r="AA41" s="129">
        <f t="shared" si="8"/>
        <v>0</v>
      </c>
      <c r="AB41" s="129">
        <f t="shared" si="9"/>
        <v>0</v>
      </c>
      <c r="AC41" s="129">
        <f t="shared" si="10"/>
        <v>0</v>
      </c>
      <c r="AD41" s="129">
        <f t="shared" si="11"/>
        <v>-47089178.41999991</v>
      </c>
      <c r="AE41" s="129">
        <f t="shared" si="12"/>
        <v>116752670.57000107</v>
      </c>
      <c r="AF41" s="129">
        <f t="shared" si="13"/>
        <v>69663492.15000111</v>
      </c>
    </row>
    <row r="42" spans="1:32" ht="12.75">
      <c r="A42" s="280" t="s">
        <v>336</v>
      </c>
      <c r="B42" s="281"/>
      <c r="C42" s="281"/>
      <c r="D42" s="281"/>
      <c r="E42" s="282"/>
      <c r="F42" s="10">
        <v>35</v>
      </c>
      <c r="G42" s="100"/>
      <c r="H42" s="101"/>
      <c r="I42" s="102">
        <v>0</v>
      </c>
      <c r="J42" s="5">
        <v>0</v>
      </c>
      <c r="K42" s="6">
        <v>0</v>
      </c>
      <c r="L42" s="75">
        <v>0</v>
      </c>
      <c r="N42" s="179" t="s">
        <v>336</v>
      </c>
      <c r="O42" s="180"/>
      <c r="P42" s="180"/>
      <c r="Q42" s="180"/>
      <c r="R42" s="181"/>
      <c r="S42" s="169">
        <v>35</v>
      </c>
      <c r="T42" s="5"/>
      <c r="U42" s="6"/>
      <c r="V42" s="6">
        <f t="shared" si="7"/>
        <v>0</v>
      </c>
      <c r="W42" s="6">
        <v>0</v>
      </c>
      <c r="X42" s="6">
        <v>0</v>
      </c>
      <c r="Y42" s="170">
        <f t="shared" si="0"/>
        <v>0</v>
      </c>
      <c r="AA42" s="129">
        <f t="shared" si="8"/>
        <v>0</v>
      </c>
      <c r="AB42" s="129">
        <f t="shared" si="9"/>
        <v>0</v>
      </c>
      <c r="AC42" s="129">
        <f t="shared" si="10"/>
        <v>0</v>
      </c>
      <c r="AD42" s="129">
        <f t="shared" si="11"/>
        <v>0</v>
      </c>
      <c r="AE42" s="129">
        <f t="shared" si="12"/>
        <v>0</v>
      </c>
      <c r="AF42" s="129">
        <f t="shared" si="13"/>
        <v>0</v>
      </c>
    </row>
    <row r="43" spans="1:32" ht="24" customHeight="1">
      <c r="A43" s="283" t="s">
        <v>188</v>
      </c>
      <c r="B43" s="284"/>
      <c r="C43" s="284"/>
      <c r="D43" s="281"/>
      <c r="E43" s="282"/>
      <c r="F43" s="10">
        <v>36</v>
      </c>
      <c r="G43" s="100"/>
      <c r="H43" s="101"/>
      <c r="I43" s="102">
        <v>0</v>
      </c>
      <c r="J43" s="5">
        <v>0</v>
      </c>
      <c r="K43" s="6">
        <v>0</v>
      </c>
      <c r="L43" s="75">
        <v>0</v>
      </c>
      <c r="N43" s="182" t="s">
        <v>188</v>
      </c>
      <c r="O43" s="183"/>
      <c r="P43" s="183"/>
      <c r="Q43" s="180"/>
      <c r="R43" s="181"/>
      <c r="S43" s="169">
        <v>36</v>
      </c>
      <c r="T43" s="5"/>
      <c r="U43" s="6"/>
      <c r="V43" s="6">
        <f t="shared" si="7"/>
        <v>0</v>
      </c>
      <c r="W43" s="6">
        <v>0</v>
      </c>
      <c r="X43" s="6"/>
      <c r="Y43" s="170">
        <f t="shared" si="0"/>
        <v>0</v>
      </c>
      <c r="AA43" s="129">
        <f t="shared" si="8"/>
        <v>0</v>
      </c>
      <c r="AB43" s="129">
        <f t="shared" si="9"/>
        <v>0</v>
      </c>
      <c r="AC43" s="129">
        <f t="shared" si="10"/>
        <v>0</v>
      </c>
      <c r="AD43" s="129">
        <f t="shared" si="11"/>
        <v>0</v>
      </c>
      <c r="AE43" s="129">
        <f t="shared" si="12"/>
        <v>0</v>
      </c>
      <c r="AF43" s="129">
        <f t="shared" si="13"/>
        <v>0</v>
      </c>
    </row>
    <row r="44" spans="1:32" ht="24" customHeight="1">
      <c r="A44" s="283" t="s">
        <v>189</v>
      </c>
      <c r="B44" s="284"/>
      <c r="C44" s="284"/>
      <c r="D44" s="281"/>
      <c r="E44" s="282"/>
      <c r="F44" s="10">
        <v>37</v>
      </c>
      <c r="G44" s="100">
        <v>34582316.52</v>
      </c>
      <c r="H44" s="101"/>
      <c r="I44" s="102">
        <v>34582316.52</v>
      </c>
      <c r="J44" s="5">
        <v>138351163.53</v>
      </c>
      <c r="K44" s="6">
        <v>0</v>
      </c>
      <c r="L44" s="75">
        <v>138351163.53</v>
      </c>
      <c r="N44" s="182" t="s">
        <v>189</v>
      </c>
      <c r="O44" s="183"/>
      <c r="P44" s="183"/>
      <c r="Q44" s="180"/>
      <c r="R44" s="181"/>
      <c r="S44" s="169">
        <v>37</v>
      </c>
      <c r="T44" s="5">
        <v>34582316.52</v>
      </c>
      <c r="U44" s="6"/>
      <c r="V44" s="6">
        <f t="shared" si="7"/>
        <v>34582316.52</v>
      </c>
      <c r="W44" s="6">
        <v>90390081.84</v>
      </c>
      <c r="X44" s="6"/>
      <c r="Y44" s="170">
        <f t="shared" si="0"/>
        <v>90390081.84</v>
      </c>
      <c r="AA44" s="129">
        <f t="shared" si="8"/>
        <v>0</v>
      </c>
      <c r="AB44" s="129">
        <f t="shared" si="9"/>
        <v>0</v>
      </c>
      <c r="AC44" s="129">
        <f t="shared" si="10"/>
        <v>0</v>
      </c>
      <c r="AD44" s="129">
        <f t="shared" si="11"/>
        <v>47961081.69</v>
      </c>
      <c r="AE44" s="129">
        <f t="shared" si="12"/>
        <v>0</v>
      </c>
      <c r="AF44" s="129">
        <f t="shared" si="13"/>
        <v>47961081.69</v>
      </c>
    </row>
    <row r="45" spans="1:32" ht="12.75">
      <c r="A45" s="283" t="s">
        <v>166</v>
      </c>
      <c r="B45" s="284"/>
      <c r="C45" s="284"/>
      <c r="D45" s="281"/>
      <c r="E45" s="282"/>
      <c r="F45" s="10">
        <v>38</v>
      </c>
      <c r="G45" s="103">
        <v>271385.22000000003</v>
      </c>
      <c r="H45" s="104">
        <v>306497869.05999976</v>
      </c>
      <c r="I45" s="102">
        <v>306769254.2799998</v>
      </c>
      <c r="J45" s="77">
        <v>278487.53</v>
      </c>
      <c r="K45" s="77">
        <v>181675121.21999997</v>
      </c>
      <c r="L45" s="75">
        <v>181953608.74999997</v>
      </c>
      <c r="N45" s="182" t="s">
        <v>166</v>
      </c>
      <c r="O45" s="183"/>
      <c r="P45" s="183"/>
      <c r="Q45" s="180"/>
      <c r="R45" s="181"/>
      <c r="S45" s="169">
        <v>38</v>
      </c>
      <c r="T45" s="5">
        <f>SUM(T46:T52)</f>
        <v>271385.22000000003</v>
      </c>
      <c r="U45" s="6">
        <f>SUM(U46:U52)</f>
        <v>306497869.05999976</v>
      </c>
      <c r="V45" s="6">
        <f t="shared" si="7"/>
        <v>306769254.2799998</v>
      </c>
      <c r="W45" s="6">
        <f>SUM(W46:W52)</f>
        <v>199594.4199999999</v>
      </c>
      <c r="X45" s="6">
        <f>SUM(X46:X52)</f>
        <v>335128298.6299995</v>
      </c>
      <c r="Y45" s="170">
        <f t="shared" si="0"/>
        <v>335327893.04999954</v>
      </c>
      <c r="AA45" s="129">
        <f t="shared" si="8"/>
        <v>0</v>
      </c>
      <c r="AB45" s="129">
        <f t="shared" si="9"/>
        <v>0</v>
      </c>
      <c r="AC45" s="129">
        <f t="shared" si="10"/>
        <v>0</v>
      </c>
      <c r="AD45" s="129">
        <f t="shared" si="11"/>
        <v>78893.11000000013</v>
      </c>
      <c r="AE45" s="129">
        <f t="shared" si="12"/>
        <v>-153453177.40999955</v>
      </c>
      <c r="AF45" s="129">
        <f t="shared" si="13"/>
        <v>-153374284.29999956</v>
      </c>
    </row>
    <row r="46" spans="1:32" ht="12.75">
      <c r="A46" s="280" t="s">
        <v>337</v>
      </c>
      <c r="B46" s="281"/>
      <c r="C46" s="281"/>
      <c r="D46" s="281"/>
      <c r="E46" s="282"/>
      <c r="F46" s="10">
        <v>39</v>
      </c>
      <c r="G46" s="100">
        <v>1951.52</v>
      </c>
      <c r="H46" s="101">
        <v>31959440.55999997</v>
      </c>
      <c r="I46" s="102">
        <v>31961392.07999997</v>
      </c>
      <c r="J46" s="5">
        <v>1952.9400000000005</v>
      </c>
      <c r="K46" s="6">
        <v>18044775.969999995</v>
      </c>
      <c r="L46" s="75">
        <v>18046728.909999996</v>
      </c>
      <c r="N46" s="179" t="s">
        <v>337</v>
      </c>
      <c r="O46" s="180"/>
      <c r="P46" s="180"/>
      <c r="Q46" s="180"/>
      <c r="R46" s="181"/>
      <c r="S46" s="169">
        <v>39</v>
      </c>
      <c r="T46" s="5">
        <v>1951.52</v>
      </c>
      <c r="U46" s="6">
        <v>31959440.55999997</v>
      </c>
      <c r="V46" s="6">
        <f t="shared" si="7"/>
        <v>31961392.07999997</v>
      </c>
      <c r="W46" s="6">
        <v>3278.5599999999995</v>
      </c>
      <c r="X46" s="6">
        <v>51772218.029999994</v>
      </c>
      <c r="Y46" s="170">
        <f t="shared" si="0"/>
        <v>51775496.589999996</v>
      </c>
      <c r="AA46" s="129">
        <f t="shared" si="8"/>
        <v>0</v>
      </c>
      <c r="AB46" s="129">
        <f t="shared" si="9"/>
        <v>0</v>
      </c>
      <c r="AC46" s="129">
        <f t="shared" si="10"/>
        <v>0</v>
      </c>
      <c r="AD46" s="129">
        <f t="shared" si="11"/>
        <v>-1325.619999999999</v>
      </c>
      <c r="AE46" s="129">
        <f t="shared" si="12"/>
        <v>-33727442.06</v>
      </c>
      <c r="AF46" s="129">
        <f t="shared" si="13"/>
        <v>-33728767.68</v>
      </c>
    </row>
    <row r="47" spans="1:32" ht="12.75">
      <c r="A47" s="280" t="s">
        <v>338</v>
      </c>
      <c r="B47" s="281"/>
      <c r="C47" s="281"/>
      <c r="D47" s="281"/>
      <c r="E47" s="282"/>
      <c r="F47" s="10">
        <v>40</v>
      </c>
      <c r="G47" s="100">
        <v>269433.7</v>
      </c>
      <c r="H47" s="101"/>
      <c r="I47" s="102">
        <v>269433.7</v>
      </c>
      <c r="J47" s="5">
        <v>276534.59</v>
      </c>
      <c r="K47" s="6">
        <v>0</v>
      </c>
      <c r="L47" s="75">
        <v>276534.59</v>
      </c>
      <c r="N47" s="179" t="s">
        <v>338</v>
      </c>
      <c r="O47" s="180"/>
      <c r="P47" s="180"/>
      <c r="Q47" s="180"/>
      <c r="R47" s="181"/>
      <c r="S47" s="169">
        <v>40</v>
      </c>
      <c r="T47" s="5">
        <v>269433.7</v>
      </c>
      <c r="U47" s="6"/>
      <c r="V47" s="6">
        <f t="shared" si="7"/>
        <v>269433.7</v>
      </c>
      <c r="W47" s="6">
        <v>196315.8599999999</v>
      </c>
      <c r="X47" s="6">
        <v>0</v>
      </c>
      <c r="Y47" s="170">
        <f t="shared" si="0"/>
        <v>196315.8599999999</v>
      </c>
      <c r="AA47" s="129">
        <f t="shared" si="8"/>
        <v>0</v>
      </c>
      <c r="AB47" s="129">
        <f t="shared" si="9"/>
        <v>0</v>
      </c>
      <c r="AC47" s="129">
        <f t="shared" si="10"/>
        <v>0</v>
      </c>
      <c r="AD47" s="129">
        <f t="shared" si="11"/>
        <v>80218.73000000013</v>
      </c>
      <c r="AE47" s="129">
        <f t="shared" si="12"/>
        <v>0</v>
      </c>
      <c r="AF47" s="129">
        <f t="shared" si="13"/>
        <v>80218.73000000013</v>
      </c>
    </row>
    <row r="48" spans="1:32" ht="12.75" customHeight="1">
      <c r="A48" s="280" t="s">
        <v>339</v>
      </c>
      <c r="B48" s="281"/>
      <c r="C48" s="281"/>
      <c r="D48" s="281"/>
      <c r="E48" s="282"/>
      <c r="F48" s="10">
        <v>41</v>
      </c>
      <c r="G48" s="100"/>
      <c r="H48" s="101">
        <v>274538428.4999998</v>
      </c>
      <c r="I48" s="102">
        <v>274538428.4999998</v>
      </c>
      <c r="J48" s="5">
        <v>0</v>
      </c>
      <c r="K48" s="6">
        <v>163630345.24999997</v>
      </c>
      <c r="L48" s="75">
        <v>163630345.24999997</v>
      </c>
      <c r="N48" s="179" t="s">
        <v>339</v>
      </c>
      <c r="O48" s="180"/>
      <c r="P48" s="180"/>
      <c r="Q48" s="180"/>
      <c r="R48" s="181"/>
      <c r="S48" s="169">
        <v>41</v>
      </c>
      <c r="T48" s="5"/>
      <c r="U48" s="6">
        <v>274538428.4999998</v>
      </c>
      <c r="V48" s="6">
        <f t="shared" si="7"/>
        <v>274538428.4999998</v>
      </c>
      <c r="W48" s="6">
        <v>0</v>
      </c>
      <c r="X48" s="6">
        <v>283356080.59999955</v>
      </c>
      <c r="Y48" s="170">
        <f t="shared" si="0"/>
        <v>283356080.59999955</v>
      </c>
      <c r="AA48" s="129">
        <f t="shared" si="8"/>
        <v>0</v>
      </c>
      <c r="AB48" s="129">
        <f t="shared" si="9"/>
        <v>0</v>
      </c>
      <c r="AC48" s="129">
        <f t="shared" si="10"/>
        <v>0</v>
      </c>
      <c r="AD48" s="129">
        <f t="shared" si="11"/>
        <v>0</v>
      </c>
      <c r="AE48" s="129">
        <f t="shared" si="12"/>
        <v>-119725735.34999958</v>
      </c>
      <c r="AF48" s="129">
        <f t="shared" si="13"/>
        <v>-119725735.34999958</v>
      </c>
    </row>
    <row r="49" spans="1:32" ht="21" customHeight="1">
      <c r="A49" s="280" t="s">
        <v>340</v>
      </c>
      <c r="B49" s="281"/>
      <c r="C49" s="281"/>
      <c r="D49" s="281"/>
      <c r="E49" s="282"/>
      <c r="F49" s="10">
        <v>42</v>
      </c>
      <c r="G49" s="100"/>
      <c r="H49" s="101"/>
      <c r="I49" s="102">
        <v>0</v>
      </c>
      <c r="J49" s="5">
        <v>0</v>
      </c>
      <c r="K49" s="6">
        <v>0</v>
      </c>
      <c r="L49" s="75">
        <v>0</v>
      </c>
      <c r="N49" s="179" t="s">
        <v>340</v>
      </c>
      <c r="O49" s="180"/>
      <c r="P49" s="180"/>
      <c r="Q49" s="180"/>
      <c r="R49" s="181"/>
      <c r="S49" s="169">
        <v>42</v>
      </c>
      <c r="T49" s="5"/>
      <c r="U49" s="6"/>
      <c r="V49" s="6">
        <f t="shared" si="7"/>
        <v>0</v>
      </c>
      <c r="W49" s="6">
        <v>0</v>
      </c>
      <c r="X49" s="6">
        <v>0</v>
      </c>
      <c r="Y49" s="170">
        <f t="shared" si="0"/>
        <v>0</v>
      </c>
      <c r="AA49" s="129">
        <f t="shared" si="8"/>
        <v>0</v>
      </c>
      <c r="AB49" s="129">
        <f t="shared" si="9"/>
        <v>0</v>
      </c>
      <c r="AC49" s="129">
        <f t="shared" si="10"/>
        <v>0</v>
      </c>
      <c r="AD49" s="129">
        <f t="shared" si="11"/>
        <v>0</v>
      </c>
      <c r="AE49" s="129">
        <f t="shared" si="12"/>
        <v>0</v>
      </c>
      <c r="AF49" s="129">
        <f t="shared" si="13"/>
        <v>0</v>
      </c>
    </row>
    <row r="50" spans="1:32" ht="12.75" customHeight="1">
      <c r="A50" s="280" t="s">
        <v>289</v>
      </c>
      <c r="B50" s="281"/>
      <c r="C50" s="281"/>
      <c r="D50" s="281"/>
      <c r="E50" s="282"/>
      <c r="F50" s="10">
        <v>43</v>
      </c>
      <c r="G50" s="100"/>
      <c r="H50" s="101"/>
      <c r="I50" s="102">
        <v>0</v>
      </c>
      <c r="J50" s="5">
        <v>0</v>
      </c>
      <c r="K50" s="6">
        <v>0</v>
      </c>
      <c r="L50" s="75">
        <v>0</v>
      </c>
      <c r="N50" s="179" t="s">
        <v>289</v>
      </c>
      <c r="O50" s="180"/>
      <c r="P50" s="180"/>
      <c r="Q50" s="180"/>
      <c r="R50" s="181"/>
      <c r="S50" s="169">
        <v>43</v>
      </c>
      <c r="T50" s="5"/>
      <c r="U50" s="6"/>
      <c r="V50" s="6">
        <f t="shared" si="7"/>
        <v>0</v>
      </c>
      <c r="W50" s="6">
        <v>0</v>
      </c>
      <c r="X50" s="6">
        <v>0</v>
      </c>
      <c r="Y50" s="170">
        <f t="shared" si="0"/>
        <v>0</v>
      </c>
      <c r="AA50" s="129">
        <f t="shared" si="8"/>
        <v>0</v>
      </c>
      <c r="AB50" s="129">
        <f t="shared" si="9"/>
        <v>0</v>
      </c>
      <c r="AC50" s="129">
        <f t="shared" si="10"/>
        <v>0</v>
      </c>
      <c r="AD50" s="129">
        <f t="shared" si="11"/>
        <v>0</v>
      </c>
      <c r="AE50" s="129">
        <f t="shared" si="12"/>
        <v>0</v>
      </c>
      <c r="AF50" s="129">
        <f t="shared" si="13"/>
        <v>0</v>
      </c>
    </row>
    <row r="51" spans="1:32" ht="12.75" customHeight="1">
      <c r="A51" s="280" t="s">
        <v>290</v>
      </c>
      <c r="B51" s="281"/>
      <c r="C51" s="281"/>
      <c r="D51" s="281"/>
      <c r="E51" s="282"/>
      <c r="F51" s="10">
        <v>44</v>
      </c>
      <c r="G51" s="100"/>
      <c r="H51" s="101"/>
      <c r="I51" s="102">
        <v>0</v>
      </c>
      <c r="J51" s="5">
        <v>0</v>
      </c>
      <c r="K51" s="6">
        <v>0</v>
      </c>
      <c r="L51" s="75">
        <v>0</v>
      </c>
      <c r="N51" s="179" t="s">
        <v>290</v>
      </c>
      <c r="O51" s="180"/>
      <c r="P51" s="180"/>
      <c r="Q51" s="180"/>
      <c r="R51" s="181"/>
      <c r="S51" s="169">
        <v>44</v>
      </c>
      <c r="T51" s="5"/>
      <c r="U51" s="6"/>
      <c r="V51" s="6">
        <f t="shared" si="7"/>
        <v>0</v>
      </c>
      <c r="W51" s="6">
        <v>0</v>
      </c>
      <c r="X51" s="6">
        <v>0</v>
      </c>
      <c r="Y51" s="170">
        <f t="shared" si="0"/>
        <v>0</v>
      </c>
      <c r="AA51" s="129">
        <f t="shared" si="8"/>
        <v>0</v>
      </c>
      <c r="AB51" s="129">
        <f t="shared" si="9"/>
        <v>0</v>
      </c>
      <c r="AC51" s="129">
        <f t="shared" si="10"/>
        <v>0</v>
      </c>
      <c r="AD51" s="129">
        <f t="shared" si="11"/>
        <v>0</v>
      </c>
      <c r="AE51" s="129">
        <f t="shared" si="12"/>
        <v>0</v>
      </c>
      <c r="AF51" s="129">
        <f t="shared" si="13"/>
        <v>0</v>
      </c>
    </row>
    <row r="52" spans="1:32" ht="21.75" customHeight="1">
      <c r="A52" s="280" t="s">
        <v>291</v>
      </c>
      <c r="B52" s="281"/>
      <c r="C52" s="281"/>
      <c r="D52" s="281"/>
      <c r="E52" s="282"/>
      <c r="F52" s="10">
        <v>45</v>
      </c>
      <c r="G52" s="100"/>
      <c r="H52" s="101"/>
      <c r="I52" s="102">
        <v>0</v>
      </c>
      <c r="J52" s="5">
        <v>0</v>
      </c>
      <c r="K52" s="6">
        <v>0</v>
      </c>
      <c r="L52" s="75">
        <v>0</v>
      </c>
      <c r="N52" s="179" t="s">
        <v>291</v>
      </c>
      <c r="O52" s="180"/>
      <c r="P52" s="180"/>
      <c r="Q52" s="180"/>
      <c r="R52" s="181"/>
      <c r="S52" s="169">
        <v>45</v>
      </c>
      <c r="T52" s="5"/>
      <c r="U52" s="6"/>
      <c r="V52" s="6">
        <f t="shared" si="7"/>
        <v>0</v>
      </c>
      <c r="W52" s="6">
        <v>0</v>
      </c>
      <c r="X52" s="6">
        <v>0</v>
      </c>
      <c r="Y52" s="170">
        <f t="shared" si="0"/>
        <v>0</v>
      </c>
      <c r="AA52" s="129">
        <f t="shared" si="8"/>
        <v>0</v>
      </c>
      <c r="AB52" s="129">
        <f t="shared" si="9"/>
        <v>0</v>
      </c>
      <c r="AC52" s="129">
        <f t="shared" si="10"/>
        <v>0</v>
      </c>
      <c r="AD52" s="129">
        <f t="shared" si="11"/>
        <v>0</v>
      </c>
      <c r="AE52" s="129">
        <f t="shared" si="12"/>
        <v>0</v>
      </c>
      <c r="AF52" s="129">
        <f t="shared" si="13"/>
        <v>0</v>
      </c>
    </row>
    <row r="53" spans="1:32" ht="12.75" customHeight="1">
      <c r="A53" s="283" t="s">
        <v>167</v>
      </c>
      <c r="B53" s="284"/>
      <c r="C53" s="284"/>
      <c r="D53" s="281"/>
      <c r="E53" s="282"/>
      <c r="F53" s="10">
        <v>46</v>
      </c>
      <c r="G53" s="103">
        <v>1049512.81</v>
      </c>
      <c r="H53" s="104">
        <v>132951449.25</v>
      </c>
      <c r="I53" s="102">
        <v>134000962.06</v>
      </c>
      <c r="J53" s="77">
        <v>0</v>
      </c>
      <c r="K53" s="77">
        <v>87788067.96437484</v>
      </c>
      <c r="L53" s="75">
        <v>87788067.96437484</v>
      </c>
      <c r="N53" s="182" t="s">
        <v>167</v>
      </c>
      <c r="O53" s="183"/>
      <c r="P53" s="183"/>
      <c r="Q53" s="180"/>
      <c r="R53" s="181"/>
      <c r="S53" s="169">
        <v>46</v>
      </c>
      <c r="T53" s="5">
        <f>T54+T55</f>
        <v>1049512.81</v>
      </c>
      <c r="U53" s="6">
        <f>U54+U55</f>
        <v>132951449.25</v>
      </c>
      <c r="V53" s="6">
        <f t="shared" si="7"/>
        <v>134000962.06</v>
      </c>
      <c r="W53" s="6">
        <f>W54+W55</f>
        <v>-2.3283064365386963E-10</v>
      </c>
      <c r="X53" s="6">
        <f>X54+X55</f>
        <v>116805259.95000046</v>
      </c>
      <c r="Y53" s="170">
        <f t="shared" si="0"/>
        <v>116805259.95000046</v>
      </c>
      <c r="AA53" s="129">
        <f t="shared" si="8"/>
        <v>0</v>
      </c>
      <c r="AB53" s="129">
        <f t="shared" si="9"/>
        <v>0</v>
      </c>
      <c r="AC53" s="129">
        <f t="shared" si="10"/>
        <v>0</v>
      </c>
      <c r="AD53" s="129">
        <f t="shared" si="11"/>
        <v>2.3283064365386963E-10</v>
      </c>
      <c r="AE53" s="129">
        <f t="shared" si="12"/>
        <v>-29017191.985625625</v>
      </c>
      <c r="AF53" s="129">
        <f t="shared" si="13"/>
        <v>-29017191.985625625</v>
      </c>
    </row>
    <row r="54" spans="1:32" ht="12.75" customHeight="1">
      <c r="A54" s="280" t="s">
        <v>341</v>
      </c>
      <c r="B54" s="281"/>
      <c r="C54" s="281"/>
      <c r="D54" s="281"/>
      <c r="E54" s="282"/>
      <c r="F54" s="10">
        <v>47</v>
      </c>
      <c r="G54" s="100">
        <v>1049512.81</v>
      </c>
      <c r="H54" s="101">
        <v>126240945.69</v>
      </c>
      <c r="I54" s="102">
        <v>127290458.5</v>
      </c>
      <c r="J54" s="5">
        <v>0</v>
      </c>
      <c r="K54" s="6">
        <v>87567751.68437484</v>
      </c>
      <c r="L54" s="75">
        <v>87567751.68437484</v>
      </c>
      <c r="N54" s="179" t="s">
        <v>341</v>
      </c>
      <c r="O54" s="180"/>
      <c r="P54" s="180"/>
      <c r="Q54" s="180"/>
      <c r="R54" s="181"/>
      <c r="S54" s="169">
        <v>47</v>
      </c>
      <c r="T54" s="5">
        <v>1049512.81</v>
      </c>
      <c r="U54" s="6">
        <v>126240945.69</v>
      </c>
      <c r="V54" s="6">
        <f t="shared" si="7"/>
        <v>127290458.5</v>
      </c>
      <c r="W54" s="6">
        <v>-2.3283064365386963E-10</v>
      </c>
      <c r="X54" s="6">
        <v>116499057.39000046</v>
      </c>
      <c r="Y54" s="170">
        <f t="shared" si="0"/>
        <v>116499057.39000046</v>
      </c>
      <c r="AA54" s="129">
        <f t="shared" si="8"/>
        <v>0</v>
      </c>
      <c r="AB54" s="129">
        <f t="shared" si="9"/>
        <v>0</v>
      </c>
      <c r="AC54" s="129">
        <f t="shared" si="10"/>
        <v>0</v>
      </c>
      <c r="AD54" s="129">
        <f t="shared" si="11"/>
        <v>2.3283064365386963E-10</v>
      </c>
      <c r="AE54" s="129">
        <f t="shared" si="12"/>
        <v>-28931305.705625623</v>
      </c>
      <c r="AF54" s="129">
        <f t="shared" si="13"/>
        <v>-28931305.705625623</v>
      </c>
    </row>
    <row r="55" spans="1:32" ht="12.75" customHeight="1">
      <c r="A55" s="280" t="s">
        <v>342</v>
      </c>
      <c r="B55" s="281"/>
      <c r="C55" s="281"/>
      <c r="D55" s="281"/>
      <c r="E55" s="282"/>
      <c r="F55" s="10">
        <v>48</v>
      </c>
      <c r="G55" s="100"/>
      <c r="H55" s="101">
        <v>6710503.56</v>
      </c>
      <c r="I55" s="102">
        <v>6710503.56</v>
      </c>
      <c r="J55" s="5">
        <v>0</v>
      </c>
      <c r="K55" s="6">
        <v>220316.28</v>
      </c>
      <c r="L55" s="75">
        <v>220316.28</v>
      </c>
      <c r="N55" s="179" t="s">
        <v>342</v>
      </c>
      <c r="O55" s="180"/>
      <c r="P55" s="180"/>
      <c r="Q55" s="180"/>
      <c r="R55" s="181"/>
      <c r="S55" s="169">
        <v>48</v>
      </c>
      <c r="T55" s="5"/>
      <c r="U55" s="6">
        <v>6710503.56</v>
      </c>
      <c r="V55" s="6">
        <f t="shared" si="7"/>
        <v>6710503.56</v>
      </c>
      <c r="W55" s="6">
        <v>0</v>
      </c>
      <c r="X55" s="6">
        <v>306202.56</v>
      </c>
      <c r="Y55" s="170">
        <f t="shared" si="0"/>
        <v>306202.56</v>
      </c>
      <c r="AA55" s="129">
        <f t="shared" si="8"/>
        <v>0</v>
      </c>
      <c r="AB55" s="129">
        <f t="shared" si="9"/>
        <v>0</v>
      </c>
      <c r="AC55" s="129">
        <f t="shared" si="10"/>
        <v>0</v>
      </c>
      <c r="AD55" s="129">
        <f t="shared" si="11"/>
        <v>0</v>
      </c>
      <c r="AE55" s="129">
        <f t="shared" si="12"/>
        <v>-85886.28</v>
      </c>
      <c r="AF55" s="129">
        <f t="shared" si="13"/>
        <v>-85886.28</v>
      </c>
    </row>
    <row r="56" spans="1:32" ht="12.75" customHeight="1">
      <c r="A56" s="283" t="s">
        <v>168</v>
      </c>
      <c r="B56" s="284"/>
      <c r="C56" s="284"/>
      <c r="D56" s="281"/>
      <c r="E56" s="282"/>
      <c r="F56" s="10">
        <v>49</v>
      </c>
      <c r="G56" s="103">
        <v>3419114.8199999956</v>
      </c>
      <c r="H56" s="104">
        <v>728239204.0899999</v>
      </c>
      <c r="I56" s="102">
        <v>731658318.91</v>
      </c>
      <c r="J56" s="77">
        <v>1220616.7000000002</v>
      </c>
      <c r="K56" s="77">
        <v>683942462.6000001</v>
      </c>
      <c r="L56" s="75">
        <v>685163079.3000002</v>
      </c>
      <c r="N56" s="182" t="s">
        <v>168</v>
      </c>
      <c r="O56" s="183"/>
      <c r="P56" s="183"/>
      <c r="Q56" s="180"/>
      <c r="R56" s="181"/>
      <c r="S56" s="169">
        <v>49</v>
      </c>
      <c r="T56" s="5">
        <f>T57+T60+T61</f>
        <v>3419114.8199999956</v>
      </c>
      <c r="U56" s="6">
        <f>U57+U60+U61</f>
        <v>728239204.0899999</v>
      </c>
      <c r="V56" s="6">
        <f t="shared" si="7"/>
        <v>731658318.91</v>
      </c>
      <c r="W56" s="6">
        <f>W57+W60+W61</f>
        <v>28603321.169999886</v>
      </c>
      <c r="X56" s="6">
        <f>X57+X60+X61</f>
        <v>961032550.4699976</v>
      </c>
      <c r="Y56" s="170">
        <f t="shared" si="0"/>
        <v>989635871.6399975</v>
      </c>
      <c r="AA56" s="129">
        <f t="shared" si="8"/>
        <v>0</v>
      </c>
      <c r="AB56" s="129">
        <f t="shared" si="9"/>
        <v>0</v>
      </c>
      <c r="AC56" s="129">
        <f t="shared" si="10"/>
        <v>0</v>
      </c>
      <c r="AD56" s="129">
        <f t="shared" si="11"/>
        <v>-27382704.469999887</v>
      </c>
      <c r="AE56" s="129">
        <f t="shared" si="12"/>
        <v>-277090087.8699975</v>
      </c>
      <c r="AF56" s="129">
        <f t="shared" si="13"/>
        <v>-304472792.3399973</v>
      </c>
    </row>
    <row r="57" spans="1:32" ht="12.75" customHeight="1">
      <c r="A57" s="283" t="s">
        <v>169</v>
      </c>
      <c r="B57" s="284"/>
      <c r="C57" s="284"/>
      <c r="D57" s="281"/>
      <c r="E57" s="282"/>
      <c r="F57" s="10">
        <v>50</v>
      </c>
      <c r="G57" s="103">
        <v>560450.56</v>
      </c>
      <c r="H57" s="104">
        <v>380451418.51000005</v>
      </c>
      <c r="I57" s="102">
        <v>381011869.07000005</v>
      </c>
      <c r="J57" s="77">
        <v>155833.22999999998</v>
      </c>
      <c r="K57" s="77">
        <v>326936742.39000005</v>
      </c>
      <c r="L57" s="75">
        <v>327092575.62000006</v>
      </c>
      <c r="N57" s="182" t="s">
        <v>169</v>
      </c>
      <c r="O57" s="183"/>
      <c r="P57" s="183"/>
      <c r="Q57" s="180"/>
      <c r="R57" s="181"/>
      <c r="S57" s="169">
        <v>50</v>
      </c>
      <c r="T57" s="5">
        <f>T58+T59</f>
        <v>560450.56</v>
      </c>
      <c r="U57" s="6">
        <f>U58+U59</f>
        <v>380451418.51000005</v>
      </c>
      <c r="V57" s="6">
        <f t="shared" si="7"/>
        <v>381011869.07000005</v>
      </c>
      <c r="W57" s="6">
        <f>W58+W59</f>
        <v>713855.87</v>
      </c>
      <c r="X57" s="6">
        <f>X58+X59</f>
        <v>592448046.429999</v>
      </c>
      <c r="Y57" s="170">
        <f t="shared" si="0"/>
        <v>593161902.299999</v>
      </c>
      <c r="AA57" s="129">
        <f t="shared" si="8"/>
        <v>0</v>
      </c>
      <c r="AB57" s="129">
        <f t="shared" si="9"/>
        <v>0</v>
      </c>
      <c r="AC57" s="129">
        <f t="shared" si="10"/>
        <v>0</v>
      </c>
      <c r="AD57" s="129">
        <f t="shared" si="11"/>
        <v>-558022.64</v>
      </c>
      <c r="AE57" s="129">
        <f t="shared" si="12"/>
        <v>-265511304.03999895</v>
      </c>
      <c r="AF57" s="129">
        <f t="shared" si="13"/>
        <v>-266069326.67999893</v>
      </c>
    </row>
    <row r="58" spans="1:32" ht="12.75" customHeight="1">
      <c r="A58" s="280" t="s">
        <v>292</v>
      </c>
      <c r="B58" s="281"/>
      <c r="C58" s="281"/>
      <c r="D58" s="281"/>
      <c r="E58" s="282"/>
      <c r="F58" s="10">
        <v>51</v>
      </c>
      <c r="G58" s="100"/>
      <c r="H58" s="101">
        <v>376046571.97</v>
      </c>
      <c r="I58" s="102">
        <v>376046571.97</v>
      </c>
      <c r="J58" s="5">
        <v>0</v>
      </c>
      <c r="K58" s="6">
        <v>325839683.37000006</v>
      </c>
      <c r="L58" s="75">
        <v>325839683.37000006</v>
      </c>
      <c r="N58" s="179" t="s">
        <v>292</v>
      </c>
      <c r="O58" s="180"/>
      <c r="P58" s="180"/>
      <c r="Q58" s="180"/>
      <c r="R58" s="181"/>
      <c r="S58" s="169">
        <v>51</v>
      </c>
      <c r="T58" s="5"/>
      <c r="U58" s="6">
        <v>376046571.97</v>
      </c>
      <c r="V58" s="6">
        <f t="shared" si="7"/>
        <v>376046571.97</v>
      </c>
      <c r="W58" s="6">
        <v>0</v>
      </c>
      <c r="X58" s="6">
        <v>590946116.019999</v>
      </c>
      <c r="Y58" s="170">
        <f t="shared" si="0"/>
        <v>590946116.019999</v>
      </c>
      <c r="AA58" s="129">
        <f t="shared" si="8"/>
        <v>0</v>
      </c>
      <c r="AB58" s="129">
        <f t="shared" si="9"/>
        <v>0</v>
      </c>
      <c r="AC58" s="129">
        <f t="shared" si="10"/>
        <v>0</v>
      </c>
      <c r="AD58" s="129">
        <f t="shared" si="11"/>
        <v>0</v>
      </c>
      <c r="AE58" s="129">
        <f t="shared" si="12"/>
        <v>-265106432.64999896</v>
      </c>
      <c r="AF58" s="129">
        <f t="shared" si="13"/>
        <v>-265106432.64999896</v>
      </c>
    </row>
    <row r="59" spans="1:32" ht="12.75" customHeight="1">
      <c r="A59" s="280" t="s">
        <v>275</v>
      </c>
      <c r="B59" s="281"/>
      <c r="C59" s="281"/>
      <c r="D59" s="281"/>
      <c r="E59" s="282"/>
      <c r="F59" s="10">
        <v>52</v>
      </c>
      <c r="G59" s="100">
        <v>560450.56</v>
      </c>
      <c r="H59" s="101">
        <v>4404846.54</v>
      </c>
      <c r="I59" s="102">
        <v>4965297.1</v>
      </c>
      <c r="J59" s="5">
        <v>155833.22999999998</v>
      </c>
      <c r="K59" s="6">
        <v>1097059.02</v>
      </c>
      <c r="L59" s="75">
        <v>1252892.25</v>
      </c>
      <c r="N59" s="179" t="s">
        <v>275</v>
      </c>
      <c r="O59" s="180"/>
      <c r="P59" s="180"/>
      <c r="Q59" s="180"/>
      <c r="R59" s="181"/>
      <c r="S59" s="169">
        <v>52</v>
      </c>
      <c r="T59" s="5">
        <v>560450.56</v>
      </c>
      <c r="U59" s="6">
        <v>4404846.54</v>
      </c>
      <c r="V59" s="6">
        <f t="shared" si="7"/>
        <v>4965297.1</v>
      </c>
      <c r="W59" s="6">
        <v>713855.87</v>
      </c>
      <c r="X59" s="6">
        <v>1501930.41000001</v>
      </c>
      <c r="Y59" s="170">
        <f t="shared" si="0"/>
        <v>2215786.28000001</v>
      </c>
      <c r="AA59" s="129">
        <f t="shared" si="8"/>
        <v>0</v>
      </c>
      <c r="AB59" s="129">
        <f t="shared" si="9"/>
        <v>0</v>
      </c>
      <c r="AC59" s="129">
        <f t="shared" si="10"/>
        <v>0</v>
      </c>
      <c r="AD59" s="129">
        <f t="shared" si="11"/>
        <v>-558022.64</v>
      </c>
      <c r="AE59" s="129">
        <f t="shared" si="12"/>
        <v>-404871.3900000099</v>
      </c>
      <c r="AF59" s="129">
        <f t="shared" si="13"/>
        <v>-962894.03000001</v>
      </c>
    </row>
    <row r="60" spans="1:32" ht="12.75" customHeight="1">
      <c r="A60" s="283" t="s">
        <v>276</v>
      </c>
      <c r="B60" s="284"/>
      <c r="C60" s="284"/>
      <c r="D60" s="281"/>
      <c r="E60" s="282"/>
      <c r="F60" s="10">
        <v>53</v>
      </c>
      <c r="G60" s="100">
        <v>2215.61</v>
      </c>
      <c r="H60" s="101">
        <v>25839320.32999998</v>
      </c>
      <c r="I60" s="102">
        <v>25841535.93999998</v>
      </c>
      <c r="J60" s="5">
        <v>764.92</v>
      </c>
      <c r="K60" s="6">
        <v>36691183.699999996</v>
      </c>
      <c r="L60" s="75">
        <v>36691948.62</v>
      </c>
      <c r="N60" s="182" t="s">
        <v>276</v>
      </c>
      <c r="O60" s="183"/>
      <c r="P60" s="183"/>
      <c r="Q60" s="180"/>
      <c r="R60" s="181"/>
      <c r="S60" s="169">
        <v>53</v>
      </c>
      <c r="T60" s="5">
        <v>2215.61</v>
      </c>
      <c r="U60" s="6">
        <v>25839320.32999998</v>
      </c>
      <c r="V60" s="6">
        <f t="shared" si="7"/>
        <v>25841535.93999998</v>
      </c>
      <c r="W60" s="6">
        <v>0</v>
      </c>
      <c r="X60" s="6">
        <v>31256454.08999989</v>
      </c>
      <c r="Y60" s="170">
        <f t="shared" si="0"/>
        <v>31256454.08999989</v>
      </c>
      <c r="AA60" s="129">
        <f t="shared" si="8"/>
        <v>0</v>
      </c>
      <c r="AB60" s="129">
        <f t="shared" si="9"/>
        <v>0</v>
      </c>
      <c r="AC60" s="129">
        <f t="shared" si="10"/>
        <v>0</v>
      </c>
      <c r="AD60" s="129">
        <f t="shared" si="11"/>
        <v>764.92</v>
      </c>
      <c r="AE60" s="129">
        <f t="shared" si="12"/>
        <v>5434729.610000104</v>
      </c>
      <c r="AF60" s="129">
        <f t="shared" si="13"/>
        <v>5435494.5300001055</v>
      </c>
    </row>
    <row r="61" spans="1:32" ht="12.75" customHeight="1">
      <c r="A61" s="283" t="s">
        <v>170</v>
      </c>
      <c r="B61" s="284"/>
      <c r="C61" s="284"/>
      <c r="D61" s="281"/>
      <c r="E61" s="282"/>
      <c r="F61" s="10">
        <v>54</v>
      </c>
      <c r="G61" s="103">
        <v>2856448.6499999957</v>
      </c>
      <c r="H61" s="104">
        <v>321948465.2499999</v>
      </c>
      <c r="I61" s="102">
        <v>324804913.89999986</v>
      </c>
      <c r="J61" s="77">
        <v>1064018.5500000003</v>
      </c>
      <c r="K61" s="77">
        <v>320314536.51000017</v>
      </c>
      <c r="L61" s="75">
        <v>321378555.0600002</v>
      </c>
      <c r="N61" s="182" t="s">
        <v>170</v>
      </c>
      <c r="O61" s="183"/>
      <c r="P61" s="183"/>
      <c r="Q61" s="180"/>
      <c r="R61" s="181"/>
      <c r="S61" s="169">
        <v>54</v>
      </c>
      <c r="T61" s="5">
        <f>SUM(T62:T64)</f>
        <v>2856448.6499999957</v>
      </c>
      <c r="U61" s="6">
        <f>SUM(U62:U64)</f>
        <v>321948465.2499999</v>
      </c>
      <c r="V61" s="6">
        <f t="shared" si="7"/>
        <v>324804913.89999986</v>
      </c>
      <c r="W61" s="6">
        <f>SUM(W62:W64)</f>
        <v>27889465.299999885</v>
      </c>
      <c r="X61" s="6">
        <f>SUM(X62:X64)</f>
        <v>337328049.94999874</v>
      </c>
      <c r="Y61" s="170">
        <f t="shared" si="0"/>
        <v>365217515.2499986</v>
      </c>
      <c r="AA61" s="129">
        <f t="shared" si="8"/>
        <v>0</v>
      </c>
      <c r="AB61" s="129">
        <f t="shared" si="9"/>
        <v>0</v>
      </c>
      <c r="AC61" s="129">
        <f t="shared" si="10"/>
        <v>0</v>
      </c>
      <c r="AD61" s="129">
        <f t="shared" si="11"/>
        <v>-26825446.749999885</v>
      </c>
      <c r="AE61" s="129">
        <f t="shared" si="12"/>
        <v>-17013513.439998567</v>
      </c>
      <c r="AF61" s="129">
        <f t="shared" si="13"/>
        <v>-43838960.18999845</v>
      </c>
    </row>
    <row r="62" spans="1:32" ht="12.75" customHeight="1">
      <c r="A62" s="280" t="s">
        <v>286</v>
      </c>
      <c r="B62" s="281"/>
      <c r="C62" s="281"/>
      <c r="D62" s="281"/>
      <c r="E62" s="282"/>
      <c r="F62" s="10">
        <v>55</v>
      </c>
      <c r="G62" s="100"/>
      <c r="H62" s="101">
        <v>244413499.38999993</v>
      </c>
      <c r="I62" s="102">
        <v>244413499.38999993</v>
      </c>
      <c r="J62" s="5">
        <v>0</v>
      </c>
      <c r="K62" s="6">
        <v>247491293.22000015</v>
      </c>
      <c r="L62" s="75">
        <v>247491293.22000015</v>
      </c>
      <c r="N62" s="179" t="s">
        <v>286</v>
      </c>
      <c r="O62" s="180"/>
      <c r="P62" s="180"/>
      <c r="Q62" s="180"/>
      <c r="R62" s="181"/>
      <c r="S62" s="169">
        <v>55</v>
      </c>
      <c r="T62" s="5"/>
      <c r="U62" s="6">
        <v>244413499.38999993</v>
      </c>
      <c r="V62" s="6">
        <f t="shared" si="7"/>
        <v>244413499.38999993</v>
      </c>
      <c r="W62" s="6">
        <v>0</v>
      </c>
      <c r="X62" s="6">
        <v>259300580.87999895</v>
      </c>
      <c r="Y62" s="170">
        <f t="shared" si="0"/>
        <v>259300580.87999895</v>
      </c>
      <c r="AA62" s="129">
        <f t="shared" si="8"/>
        <v>0</v>
      </c>
      <c r="AB62" s="129">
        <f t="shared" si="9"/>
        <v>0</v>
      </c>
      <c r="AC62" s="129">
        <f t="shared" si="10"/>
        <v>0</v>
      </c>
      <c r="AD62" s="129">
        <f t="shared" si="11"/>
        <v>0</v>
      </c>
      <c r="AE62" s="129">
        <f t="shared" si="12"/>
        <v>-11809287.659998804</v>
      </c>
      <c r="AF62" s="129">
        <f t="shared" si="13"/>
        <v>-11809287.659998804</v>
      </c>
    </row>
    <row r="63" spans="1:32" ht="12.75" customHeight="1">
      <c r="A63" s="280" t="s">
        <v>287</v>
      </c>
      <c r="B63" s="281"/>
      <c r="C63" s="281"/>
      <c r="D63" s="281"/>
      <c r="E63" s="282"/>
      <c r="F63" s="10">
        <v>56</v>
      </c>
      <c r="G63" s="100">
        <v>1213940.5</v>
      </c>
      <c r="H63" s="101">
        <v>7161917.539999997</v>
      </c>
      <c r="I63" s="102">
        <v>8375858.039999997</v>
      </c>
      <c r="J63" s="5">
        <v>984115.27</v>
      </c>
      <c r="K63" s="6">
        <v>7509153.529999996</v>
      </c>
      <c r="L63" s="75">
        <v>8493268.799999995</v>
      </c>
      <c r="N63" s="179" t="s">
        <v>287</v>
      </c>
      <c r="O63" s="180"/>
      <c r="P63" s="180"/>
      <c r="Q63" s="180"/>
      <c r="R63" s="181"/>
      <c r="S63" s="169">
        <v>56</v>
      </c>
      <c r="T63" s="5">
        <v>1213940.5</v>
      </c>
      <c r="U63" s="6">
        <v>7161917.539999997</v>
      </c>
      <c r="V63" s="6">
        <f t="shared" si="7"/>
        <v>8375858.039999997</v>
      </c>
      <c r="W63" s="6">
        <v>1340000.6799999978</v>
      </c>
      <c r="X63" s="6">
        <v>6882062.909999979</v>
      </c>
      <c r="Y63" s="170">
        <f t="shared" si="0"/>
        <v>8222063.589999977</v>
      </c>
      <c r="AA63" s="129">
        <f t="shared" si="8"/>
        <v>0</v>
      </c>
      <c r="AB63" s="129">
        <f t="shared" si="9"/>
        <v>0</v>
      </c>
      <c r="AC63" s="129">
        <f t="shared" si="10"/>
        <v>0</v>
      </c>
      <c r="AD63" s="129">
        <f t="shared" si="11"/>
        <v>-355885.4099999978</v>
      </c>
      <c r="AE63" s="129">
        <f t="shared" si="12"/>
        <v>627090.6200000169</v>
      </c>
      <c r="AF63" s="129">
        <f t="shared" si="13"/>
        <v>271205.2100000186</v>
      </c>
    </row>
    <row r="64" spans="1:32" ht="12.75" customHeight="1">
      <c r="A64" s="280" t="s">
        <v>343</v>
      </c>
      <c r="B64" s="281"/>
      <c r="C64" s="281"/>
      <c r="D64" s="281"/>
      <c r="E64" s="282"/>
      <c r="F64" s="10">
        <v>57</v>
      </c>
      <c r="G64" s="100">
        <v>1642508.1499999955</v>
      </c>
      <c r="H64" s="101">
        <v>70373048.31999998</v>
      </c>
      <c r="I64" s="102">
        <v>72015556.46999997</v>
      </c>
      <c r="J64" s="5">
        <v>79903.28000000014</v>
      </c>
      <c r="K64" s="6">
        <v>65314089.76000003</v>
      </c>
      <c r="L64" s="75">
        <v>65393993.04000003</v>
      </c>
      <c r="N64" s="179" t="s">
        <v>343</v>
      </c>
      <c r="O64" s="180"/>
      <c r="P64" s="180"/>
      <c r="Q64" s="180"/>
      <c r="R64" s="181"/>
      <c r="S64" s="169">
        <v>57</v>
      </c>
      <c r="T64" s="5">
        <v>1642508.1499999955</v>
      </c>
      <c r="U64" s="6">
        <v>70373048.31999998</v>
      </c>
      <c r="V64" s="6">
        <f t="shared" si="7"/>
        <v>72015556.46999997</v>
      </c>
      <c r="W64" s="6">
        <v>26549464.61999989</v>
      </c>
      <c r="X64" s="6">
        <v>71145406.1599998</v>
      </c>
      <c r="Y64" s="170">
        <f t="shared" si="0"/>
        <v>97694870.77999969</v>
      </c>
      <c r="AA64" s="129">
        <f t="shared" si="8"/>
        <v>0</v>
      </c>
      <c r="AB64" s="129">
        <f t="shared" si="9"/>
        <v>0</v>
      </c>
      <c r="AC64" s="129">
        <f t="shared" si="10"/>
        <v>0</v>
      </c>
      <c r="AD64" s="129">
        <f t="shared" si="11"/>
        <v>-26469561.339999888</v>
      </c>
      <c r="AE64" s="129">
        <f t="shared" si="12"/>
        <v>-5831316.399999775</v>
      </c>
      <c r="AF64" s="129">
        <f t="shared" si="13"/>
        <v>-32300877.73999966</v>
      </c>
    </row>
    <row r="65" spans="1:32" ht="12.75" customHeight="1">
      <c r="A65" s="283" t="s">
        <v>171</v>
      </c>
      <c r="B65" s="284"/>
      <c r="C65" s="284"/>
      <c r="D65" s="281"/>
      <c r="E65" s="282"/>
      <c r="F65" s="10">
        <v>58</v>
      </c>
      <c r="G65" s="103">
        <v>26912506.610000003</v>
      </c>
      <c r="H65" s="104">
        <v>31634075.539999977</v>
      </c>
      <c r="I65" s="102">
        <v>58546582.149999976</v>
      </c>
      <c r="J65" s="77">
        <v>20222037.529999997</v>
      </c>
      <c r="K65" s="77">
        <v>46083722.129999995</v>
      </c>
      <c r="L65" s="75">
        <v>66305759.66</v>
      </c>
      <c r="N65" s="182" t="s">
        <v>171</v>
      </c>
      <c r="O65" s="183"/>
      <c r="P65" s="183"/>
      <c r="Q65" s="180"/>
      <c r="R65" s="181"/>
      <c r="S65" s="169">
        <v>58</v>
      </c>
      <c r="T65" s="5">
        <f>T66+T70+T71</f>
        <v>26912506.610000003</v>
      </c>
      <c r="U65" s="6">
        <f>U66+U70+U71</f>
        <v>31634075.539999977</v>
      </c>
      <c r="V65" s="6">
        <f t="shared" si="7"/>
        <v>58546582.149999976</v>
      </c>
      <c r="W65" s="6">
        <f>W66+W70+W71</f>
        <v>41252970.599999994</v>
      </c>
      <c r="X65" s="6">
        <f>X66+X70+X71</f>
        <v>153594255.499999</v>
      </c>
      <c r="Y65" s="170">
        <f t="shared" si="0"/>
        <v>194847226.09999898</v>
      </c>
      <c r="AA65" s="129">
        <f t="shared" si="8"/>
        <v>0</v>
      </c>
      <c r="AB65" s="129">
        <f t="shared" si="9"/>
        <v>0</v>
      </c>
      <c r="AC65" s="129">
        <f t="shared" si="10"/>
        <v>0</v>
      </c>
      <c r="AD65" s="129">
        <f t="shared" si="11"/>
        <v>-21030933.069999997</v>
      </c>
      <c r="AE65" s="129">
        <f t="shared" si="12"/>
        <v>-107510533.36999899</v>
      </c>
      <c r="AF65" s="129">
        <f t="shared" si="13"/>
        <v>-128541466.43999898</v>
      </c>
    </row>
    <row r="66" spans="1:32" ht="12.75" customHeight="1">
      <c r="A66" s="283" t="s">
        <v>172</v>
      </c>
      <c r="B66" s="284"/>
      <c r="C66" s="284"/>
      <c r="D66" s="281"/>
      <c r="E66" s="282"/>
      <c r="F66" s="10">
        <v>59</v>
      </c>
      <c r="G66" s="103">
        <v>26911734.610000003</v>
      </c>
      <c r="H66" s="104">
        <v>31448476.529999975</v>
      </c>
      <c r="I66" s="102">
        <v>58360211.13999998</v>
      </c>
      <c r="J66" s="77">
        <v>20222037.529999997</v>
      </c>
      <c r="K66" s="77">
        <v>45977297.97</v>
      </c>
      <c r="L66" s="75">
        <v>66199335.5</v>
      </c>
      <c r="N66" s="182" t="s">
        <v>172</v>
      </c>
      <c r="O66" s="183"/>
      <c r="P66" s="183"/>
      <c r="Q66" s="180"/>
      <c r="R66" s="181"/>
      <c r="S66" s="169">
        <v>59</v>
      </c>
      <c r="T66" s="5">
        <f>SUM(T67:T69)</f>
        <v>26911734.610000003</v>
      </c>
      <c r="U66" s="6">
        <f>SUM(U67:U69)</f>
        <v>31448476.529999975</v>
      </c>
      <c r="V66" s="6">
        <f t="shared" si="7"/>
        <v>58360211.13999998</v>
      </c>
      <c r="W66" s="6">
        <f>SUM(W67:W69)</f>
        <v>41252198.599999994</v>
      </c>
      <c r="X66" s="6">
        <f>SUM(X67:X69)</f>
        <v>153424007.90999898</v>
      </c>
      <c r="Y66" s="170">
        <f t="shared" si="0"/>
        <v>194676206.50999898</v>
      </c>
      <c r="AA66" s="129">
        <f t="shared" si="8"/>
        <v>0</v>
      </c>
      <c r="AB66" s="129">
        <f t="shared" si="9"/>
        <v>0</v>
      </c>
      <c r="AC66" s="129">
        <f t="shared" si="10"/>
        <v>0</v>
      </c>
      <c r="AD66" s="129">
        <f t="shared" si="11"/>
        <v>-21030161.069999997</v>
      </c>
      <c r="AE66" s="129">
        <f t="shared" si="12"/>
        <v>-107446709.93999898</v>
      </c>
      <c r="AF66" s="129">
        <f t="shared" si="13"/>
        <v>-128476871.00999898</v>
      </c>
    </row>
    <row r="67" spans="1:32" ht="12.75" customHeight="1">
      <c r="A67" s="280" t="s">
        <v>344</v>
      </c>
      <c r="B67" s="281"/>
      <c r="C67" s="281"/>
      <c r="D67" s="281"/>
      <c r="E67" s="282"/>
      <c r="F67" s="10">
        <v>60</v>
      </c>
      <c r="G67" s="100"/>
      <c r="H67" s="101">
        <v>31417309.959999975</v>
      </c>
      <c r="I67" s="102">
        <v>31417309.959999975</v>
      </c>
      <c r="J67" s="5">
        <v>0</v>
      </c>
      <c r="K67" s="6">
        <v>45912680.96</v>
      </c>
      <c r="L67" s="75">
        <v>45912680.96</v>
      </c>
      <c r="N67" s="179" t="s">
        <v>344</v>
      </c>
      <c r="O67" s="180"/>
      <c r="P67" s="180"/>
      <c r="Q67" s="180"/>
      <c r="R67" s="181"/>
      <c r="S67" s="169">
        <v>60</v>
      </c>
      <c r="T67" s="5"/>
      <c r="U67" s="6">
        <v>31417309.959999975</v>
      </c>
      <c r="V67" s="6">
        <f t="shared" si="7"/>
        <v>31417309.959999975</v>
      </c>
      <c r="W67" s="6">
        <v>-1.3969838619232178E-09</v>
      </c>
      <c r="X67" s="6">
        <v>153331237.559999</v>
      </c>
      <c r="Y67" s="170">
        <f t="shared" si="0"/>
        <v>153331237.559999</v>
      </c>
      <c r="AA67" s="129">
        <f t="shared" si="8"/>
        <v>0</v>
      </c>
      <c r="AB67" s="129">
        <f t="shared" si="9"/>
        <v>0</v>
      </c>
      <c r="AC67" s="129">
        <f t="shared" si="10"/>
        <v>0</v>
      </c>
      <c r="AD67" s="129">
        <f t="shared" si="11"/>
        <v>1.3969838619232178E-09</v>
      </c>
      <c r="AE67" s="129">
        <f t="shared" si="12"/>
        <v>-107418556.59999898</v>
      </c>
      <c r="AF67" s="129">
        <f t="shared" si="13"/>
        <v>-107418556.59999898</v>
      </c>
    </row>
    <row r="68" spans="1:32" ht="12.75" customHeight="1">
      <c r="A68" s="280" t="s">
        <v>345</v>
      </c>
      <c r="B68" s="281"/>
      <c r="C68" s="281"/>
      <c r="D68" s="281"/>
      <c r="E68" s="282"/>
      <c r="F68" s="10">
        <v>61</v>
      </c>
      <c r="G68" s="100">
        <v>26906600.750000004</v>
      </c>
      <c r="H68" s="101"/>
      <c r="I68" s="102">
        <v>26906600.750000004</v>
      </c>
      <c r="J68" s="5">
        <v>20222037.529999997</v>
      </c>
      <c r="K68" s="6">
        <v>0</v>
      </c>
      <c r="L68" s="75">
        <v>20222037.529999997</v>
      </c>
      <c r="N68" s="179" t="s">
        <v>345</v>
      </c>
      <c r="O68" s="180"/>
      <c r="P68" s="180"/>
      <c r="Q68" s="180"/>
      <c r="R68" s="181"/>
      <c r="S68" s="169">
        <v>61</v>
      </c>
      <c r="T68" s="5">
        <v>26906600.750000004</v>
      </c>
      <c r="U68" s="6"/>
      <c r="V68" s="6">
        <f t="shared" si="7"/>
        <v>26906600.750000004</v>
      </c>
      <c r="W68" s="6">
        <v>41252198.599999994</v>
      </c>
      <c r="X68" s="6">
        <v>0</v>
      </c>
      <c r="Y68" s="170">
        <f t="shared" si="0"/>
        <v>41252198.599999994</v>
      </c>
      <c r="AA68" s="129">
        <f t="shared" si="8"/>
        <v>0</v>
      </c>
      <c r="AB68" s="129">
        <f t="shared" si="9"/>
        <v>0</v>
      </c>
      <c r="AC68" s="129">
        <f t="shared" si="10"/>
        <v>0</v>
      </c>
      <c r="AD68" s="129">
        <f t="shared" si="11"/>
        <v>-21030161.069999997</v>
      </c>
      <c r="AE68" s="129">
        <f t="shared" si="12"/>
        <v>0</v>
      </c>
      <c r="AF68" s="129">
        <f t="shared" si="13"/>
        <v>-21030161.069999997</v>
      </c>
    </row>
    <row r="69" spans="1:32" ht="12.75" customHeight="1">
      <c r="A69" s="280" t="s">
        <v>346</v>
      </c>
      <c r="B69" s="281"/>
      <c r="C69" s="281"/>
      <c r="D69" s="281"/>
      <c r="E69" s="282"/>
      <c r="F69" s="10">
        <v>62</v>
      </c>
      <c r="G69" s="100">
        <v>5133.860000000001</v>
      </c>
      <c r="H69" s="101">
        <v>31166.57</v>
      </c>
      <c r="I69" s="102">
        <v>36300.43</v>
      </c>
      <c r="J69" s="5">
        <v>0</v>
      </c>
      <c r="K69" s="6">
        <v>64617.009999999995</v>
      </c>
      <c r="L69" s="75">
        <v>64617.009999999995</v>
      </c>
      <c r="N69" s="179" t="s">
        <v>346</v>
      </c>
      <c r="O69" s="180"/>
      <c r="P69" s="180"/>
      <c r="Q69" s="180"/>
      <c r="R69" s="181"/>
      <c r="S69" s="169">
        <v>62</v>
      </c>
      <c r="T69" s="5">
        <v>5133.860000000001</v>
      </c>
      <c r="U69" s="6">
        <v>31166.57</v>
      </c>
      <c r="V69" s="6">
        <f t="shared" si="7"/>
        <v>36300.43</v>
      </c>
      <c r="W69" s="6">
        <v>0</v>
      </c>
      <c r="X69" s="6">
        <v>92770.35</v>
      </c>
      <c r="Y69" s="170">
        <f t="shared" si="0"/>
        <v>92770.35</v>
      </c>
      <c r="AA69" s="129">
        <f t="shared" si="8"/>
        <v>0</v>
      </c>
      <c r="AB69" s="129">
        <f t="shared" si="9"/>
        <v>0</v>
      </c>
      <c r="AC69" s="129">
        <f t="shared" si="10"/>
        <v>0</v>
      </c>
      <c r="AD69" s="129">
        <f t="shared" si="11"/>
        <v>0</v>
      </c>
      <c r="AE69" s="129">
        <f t="shared" si="12"/>
        <v>-28153.34000000001</v>
      </c>
      <c r="AF69" s="129">
        <f t="shared" si="13"/>
        <v>-28153.34000000001</v>
      </c>
    </row>
    <row r="70" spans="1:32" ht="12.75" customHeight="1">
      <c r="A70" s="283" t="s">
        <v>347</v>
      </c>
      <c r="B70" s="284"/>
      <c r="C70" s="284"/>
      <c r="D70" s="281"/>
      <c r="E70" s="282"/>
      <c r="F70" s="10">
        <v>63</v>
      </c>
      <c r="G70" s="100"/>
      <c r="H70" s="101"/>
      <c r="I70" s="102">
        <v>0</v>
      </c>
      <c r="J70" s="5">
        <v>0</v>
      </c>
      <c r="K70" s="6">
        <v>0</v>
      </c>
      <c r="L70" s="75">
        <v>0</v>
      </c>
      <c r="N70" s="182" t="s">
        <v>347</v>
      </c>
      <c r="O70" s="183"/>
      <c r="P70" s="183"/>
      <c r="Q70" s="180"/>
      <c r="R70" s="181"/>
      <c r="S70" s="169">
        <v>63</v>
      </c>
      <c r="T70" s="5"/>
      <c r="U70" s="6"/>
      <c r="V70" s="6">
        <f t="shared" si="7"/>
        <v>0</v>
      </c>
      <c r="W70" s="6">
        <v>0</v>
      </c>
      <c r="X70" s="6"/>
      <c r="Y70" s="170">
        <f t="shared" si="0"/>
        <v>0</v>
      </c>
      <c r="AA70" s="129">
        <f t="shared" si="8"/>
        <v>0</v>
      </c>
      <c r="AB70" s="129">
        <f t="shared" si="9"/>
        <v>0</v>
      </c>
      <c r="AC70" s="129">
        <f t="shared" si="10"/>
        <v>0</v>
      </c>
      <c r="AD70" s="129">
        <f t="shared" si="11"/>
        <v>0</v>
      </c>
      <c r="AE70" s="129">
        <f t="shared" si="12"/>
        <v>0</v>
      </c>
      <c r="AF70" s="129">
        <f t="shared" si="13"/>
        <v>0</v>
      </c>
    </row>
    <row r="71" spans="1:32" ht="12.75" customHeight="1">
      <c r="A71" s="283" t="s">
        <v>348</v>
      </c>
      <c r="B71" s="284"/>
      <c r="C71" s="284"/>
      <c r="D71" s="281"/>
      <c r="E71" s="282"/>
      <c r="F71" s="10">
        <v>64</v>
      </c>
      <c r="G71" s="100">
        <v>772</v>
      </c>
      <c r="H71" s="101">
        <v>185599.01</v>
      </c>
      <c r="I71" s="102">
        <v>186371.01</v>
      </c>
      <c r="J71" s="5">
        <v>0</v>
      </c>
      <c r="K71" s="6">
        <v>106424.16</v>
      </c>
      <c r="L71" s="75">
        <v>106424.16</v>
      </c>
      <c r="N71" s="182" t="s">
        <v>348</v>
      </c>
      <c r="O71" s="183"/>
      <c r="P71" s="183"/>
      <c r="Q71" s="180"/>
      <c r="R71" s="181"/>
      <c r="S71" s="169">
        <v>64</v>
      </c>
      <c r="T71" s="5">
        <v>772</v>
      </c>
      <c r="U71" s="6">
        <v>185599.01</v>
      </c>
      <c r="V71" s="6">
        <f t="shared" si="7"/>
        <v>186371.01</v>
      </c>
      <c r="W71" s="6">
        <v>772</v>
      </c>
      <c r="X71" s="6">
        <v>170247.59</v>
      </c>
      <c r="Y71" s="170">
        <f t="shared" si="0"/>
        <v>171019.59</v>
      </c>
      <c r="AA71" s="129">
        <f t="shared" si="8"/>
        <v>0</v>
      </c>
      <c r="AB71" s="129">
        <f t="shared" si="9"/>
        <v>0</v>
      </c>
      <c r="AC71" s="129">
        <f t="shared" si="10"/>
        <v>0</v>
      </c>
      <c r="AD71" s="129">
        <f t="shared" si="11"/>
        <v>-772</v>
      </c>
      <c r="AE71" s="129">
        <f t="shared" si="12"/>
        <v>-63823.42999999999</v>
      </c>
      <c r="AF71" s="129">
        <f t="shared" si="13"/>
        <v>-64595.42999999999</v>
      </c>
    </row>
    <row r="72" spans="1:32" ht="24.75" customHeight="1">
      <c r="A72" s="283" t="s">
        <v>173</v>
      </c>
      <c r="B72" s="284"/>
      <c r="C72" s="284"/>
      <c r="D72" s="281"/>
      <c r="E72" s="282"/>
      <c r="F72" s="10">
        <v>65</v>
      </c>
      <c r="G72" s="103">
        <v>0</v>
      </c>
      <c r="H72" s="104">
        <v>7054885.69</v>
      </c>
      <c r="I72" s="102">
        <v>7054885.69</v>
      </c>
      <c r="J72" s="77">
        <v>0</v>
      </c>
      <c r="K72" s="77">
        <v>108817577.77999999</v>
      </c>
      <c r="L72" s="75">
        <v>108817577.77999999</v>
      </c>
      <c r="N72" s="182" t="s">
        <v>173</v>
      </c>
      <c r="O72" s="183"/>
      <c r="P72" s="183"/>
      <c r="Q72" s="180"/>
      <c r="R72" s="181"/>
      <c r="S72" s="169">
        <v>65</v>
      </c>
      <c r="T72" s="5">
        <f>SUM(T73:T75)</f>
        <v>0</v>
      </c>
      <c r="U72" s="6">
        <f>SUM(U73:U75)</f>
        <v>7054885.69</v>
      </c>
      <c r="V72" s="6">
        <f t="shared" si="7"/>
        <v>7054885.69</v>
      </c>
      <c r="W72" s="6">
        <f>SUM(W73:W75)</f>
        <v>8.940332918427885E-10</v>
      </c>
      <c r="X72" s="6">
        <f>SUM(X73:X75)</f>
        <v>13541598.399999892</v>
      </c>
      <c r="Y72" s="170">
        <f t="shared" si="0"/>
        <v>13541598.399999892</v>
      </c>
      <c r="AA72" s="129">
        <f aca="true" t="shared" si="14" ref="AA72:AA103">+G72-T72</f>
        <v>0</v>
      </c>
      <c r="AB72" s="129">
        <f aca="true" t="shared" si="15" ref="AB72:AB103">+H72-U72</f>
        <v>0</v>
      </c>
      <c r="AC72" s="129">
        <f aca="true" t="shared" si="16" ref="AC72:AC103">+I72-V72</f>
        <v>0</v>
      </c>
      <c r="AD72" s="129">
        <f aca="true" t="shared" si="17" ref="AD72:AD103">+J72-W72</f>
        <v>-8.940332918427885E-10</v>
      </c>
      <c r="AE72" s="129">
        <f aca="true" t="shared" si="18" ref="AE72:AE103">+K72-X72</f>
        <v>95275979.3800001</v>
      </c>
      <c r="AF72" s="129">
        <f aca="true" t="shared" si="19" ref="AF72:AF103">+L72-Y72</f>
        <v>95275979.3800001</v>
      </c>
    </row>
    <row r="73" spans="1:32" ht="12.75" customHeight="1">
      <c r="A73" s="280" t="s">
        <v>349</v>
      </c>
      <c r="B73" s="281"/>
      <c r="C73" s="281"/>
      <c r="D73" s="281"/>
      <c r="E73" s="282"/>
      <c r="F73" s="10">
        <v>66</v>
      </c>
      <c r="G73" s="100">
        <v>0</v>
      </c>
      <c r="H73" s="101">
        <v>148097.69000000134</v>
      </c>
      <c r="I73" s="102">
        <v>148097.69000000134</v>
      </c>
      <c r="J73" s="5">
        <v>0</v>
      </c>
      <c r="K73" s="6">
        <v>0</v>
      </c>
      <c r="L73" s="75">
        <v>0</v>
      </c>
      <c r="N73" s="179" t="s">
        <v>349</v>
      </c>
      <c r="O73" s="180"/>
      <c r="P73" s="180"/>
      <c r="Q73" s="180"/>
      <c r="R73" s="181"/>
      <c r="S73" s="169">
        <v>66</v>
      </c>
      <c r="T73" s="5">
        <v>0</v>
      </c>
      <c r="U73" s="6">
        <v>148097.69000000134</v>
      </c>
      <c r="V73" s="6">
        <f t="shared" si="7"/>
        <v>148097.69000000134</v>
      </c>
      <c r="W73" s="6">
        <v>8.940332918427885E-10</v>
      </c>
      <c r="X73" s="6">
        <v>148097.6899999006</v>
      </c>
      <c r="Y73" s="170">
        <f>SUM(W73:X73)</f>
        <v>148097.68999990151</v>
      </c>
      <c r="AA73" s="129">
        <f t="shared" si="14"/>
        <v>0</v>
      </c>
      <c r="AB73" s="129">
        <f t="shared" si="15"/>
        <v>0</v>
      </c>
      <c r="AC73" s="129">
        <f t="shared" si="16"/>
        <v>0</v>
      </c>
      <c r="AD73" s="129">
        <f t="shared" si="17"/>
        <v>-8.940332918427885E-10</v>
      </c>
      <c r="AE73" s="129">
        <f t="shared" si="18"/>
        <v>-148097.6899999006</v>
      </c>
      <c r="AF73" s="129">
        <f t="shared" si="19"/>
        <v>-148097.68999990151</v>
      </c>
    </row>
    <row r="74" spans="1:32" ht="12.75" customHeight="1">
      <c r="A74" s="280" t="s">
        <v>350</v>
      </c>
      <c r="B74" s="281"/>
      <c r="C74" s="281"/>
      <c r="D74" s="281"/>
      <c r="E74" s="282"/>
      <c r="F74" s="10">
        <v>67</v>
      </c>
      <c r="G74" s="100"/>
      <c r="H74" s="101"/>
      <c r="I74" s="102">
        <v>0</v>
      </c>
      <c r="J74" s="5">
        <v>0</v>
      </c>
      <c r="K74" s="6">
        <v>99893167.75999999</v>
      </c>
      <c r="L74" s="75">
        <v>99893167.75999999</v>
      </c>
      <c r="N74" s="179" t="s">
        <v>350</v>
      </c>
      <c r="O74" s="180"/>
      <c r="P74" s="180"/>
      <c r="Q74" s="180"/>
      <c r="R74" s="181"/>
      <c r="S74" s="169">
        <v>67</v>
      </c>
      <c r="T74" s="5"/>
      <c r="U74" s="6"/>
      <c r="V74" s="6">
        <f>SUM(T74:U74)</f>
        <v>0</v>
      </c>
      <c r="W74" s="6">
        <v>0</v>
      </c>
      <c r="X74" s="6">
        <v>0</v>
      </c>
      <c r="Y74" s="170">
        <f>SUM(W74:X74)</f>
        <v>0</v>
      </c>
      <c r="AA74" s="129">
        <f t="shared" si="14"/>
        <v>0</v>
      </c>
      <c r="AB74" s="129">
        <f t="shared" si="15"/>
        <v>0</v>
      </c>
      <c r="AC74" s="129">
        <f t="shared" si="16"/>
        <v>0</v>
      </c>
      <c r="AD74" s="129">
        <f t="shared" si="17"/>
        <v>0</v>
      </c>
      <c r="AE74" s="129">
        <f t="shared" si="18"/>
        <v>99893167.75999999</v>
      </c>
      <c r="AF74" s="129">
        <f t="shared" si="19"/>
        <v>99893167.75999999</v>
      </c>
    </row>
    <row r="75" spans="1:32" ht="12.75" customHeight="1">
      <c r="A75" s="280" t="s">
        <v>364</v>
      </c>
      <c r="B75" s="281"/>
      <c r="C75" s="281"/>
      <c r="D75" s="281"/>
      <c r="E75" s="282"/>
      <c r="F75" s="10">
        <v>68</v>
      </c>
      <c r="G75" s="100">
        <v>0</v>
      </c>
      <c r="H75" s="101">
        <v>6906787.999999999</v>
      </c>
      <c r="I75" s="102">
        <v>6906787.999999999</v>
      </c>
      <c r="J75" s="5">
        <v>0</v>
      </c>
      <c r="K75" s="6">
        <v>8924410.02</v>
      </c>
      <c r="L75" s="75">
        <v>8924410.02</v>
      </c>
      <c r="N75" s="179" t="s">
        <v>364</v>
      </c>
      <c r="O75" s="180"/>
      <c r="P75" s="180"/>
      <c r="Q75" s="180"/>
      <c r="R75" s="181"/>
      <c r="S75" s="169">
        <v>68</v>
      </c>
      <c r="T75" s="5">
        <v>0</v>
      </c>
      <c r="U75" s="6">
        <v>6906787.999999999</v>
      </c>
      <c r="V75" s="6">
        <f>SUM(T75:U75)</f>
        <v>6906787.999999999</v>
      </c>
      <c r="W75" s="6">
        <v>0</v>
      </c>
      <c r="X75" s="6">
        <v>13393500.709999992</v>
      </c>
      <c r="Y75" s="170">
        <f>SUM(W75:X75)</f>
        <v>13393500.709999992</v>
      </c>
      <c r="AA75" s="129">
        <f t="shared" si="14"/>
        <v>0</v>
      </c>
      <c r="AB75" s="129">
        <f t="shared" si="15"/>
        <v>0</v>
      </c>
      <c r="AC75" s="129">
        <f t="shared" si="16"/>
        <v>0</v>
      </c>
      <c r="AD75" s="129">
        <f t="shared" si="17"/>
        <v>0</v>
      </c>
      <c r="AE75" s="129">
        <f t="shared" si="18"/>
        <v>-4469090.689999992</v>
      </c>
      <c r="AF75" s="129">
        <f t="shared" si="19"/>
        <v>-4469090.689999992</v>
      </c>
    </row>
    <row r="76" spans="1:32" ht="12.75" customHeight="1">
      <c r="A76" s="283" t="s">
        <v>174</v>
      </c>
      <c r="B76" s="284"/>
      <c r="C76" s="284"/>
      <c r="D76" s="281"/>
      <c r="E76" s="282"/>
      <c r="F76" s="10">
        <v>69</v>
      </c>
      <c r="G76" s="103">
        <v>2526031881.54</v>
      </c>
      <c r="H76" s="104">
        <v>5890597538.029999</v>
      </c>
      <c r="I76" s="102">
        <v>8416629419.569999</v>
      </c>
      <c r="J76" s="77">
        <v>2790651520.17</v>
      </c>
      <c r="K76" s="77">
        <v>5950772235.5043745</v>
      </c>
      <c r="L76" s="75">
        <v>8741423755.674374</v>
      </c>
      <c r="N76" s="182" t="s">
        <v>174</v>
      </c>
      <c r="O76" s="183"/>
      <c r="P76" s="183"/>
      <c r="Q76" s="180"/>
      <c r="R76" s="181"/>
      <c r="S76" s="171">
        <v>69</v>
      </c>
      <c r="T76" s="5">
        <f>T8+T11+T14+T18+T44+T45+T53+T56+T65+T72</f>
        <v>2526031881.54</v>
      </c>
      <c r="U76" s="6">
        <f>U8+U11+U14+U18+U44+U45+U53+U56+U65+U72</f>
        <v>5890597538.029999</v>
      </c>
      <c r="V76" s="6">
        <f>SUM(T76:U76)</f>
        <v>8416629419.569999</v>
      </c>
      <c r="W76" s="6">
        <f>W8+W11+W14+W18+W44+W45+W53+W56+W65+W72</f>
        <v>2670187033.78</v>
      </c>
      <c r="X76" s="6">
        <f>X8+X11+X14+X18+X44+X45+X53+X56+X65+X72</f>
        <v>6226316497.780001</v>
      </c>
      <c r="Y76" s="170">
        <f>SUM(W76:X76)</f>
        <v>8896503531.560001</v>
      </c>
      <c r="AA76" s="129">
        <f t="shared" si="14"/>
        <v>0</v>
      </c>
      <c r="AB76" s="129">
        <f t="shared" si="15"/>
        <v>0</v>
      </c>
      <c r="AC76" s="129">
        <f t="shared" si="16"/>
        <v>0</v>
      </c>
      <c r="AD76" s="129">
        <f t="shared" si="17"/>
        <v>120464486.38999987</v>
      </c>
      <c r="AE76" s="129">
        <f t="shared" si="18"/>
        <v>-275544262.2756262</v>
      </c>
      <c r="AF76" s="129">
        <f t="shared" si="19"/>
        <v>-155079775.88562775</v>
      </c>
    </row>
    <row r="77" spans="1:32" ht="12.75" customHeight="1">
      <c r="A77" s="285" t="s">
        <v>33</v>
      </c>
      <c r="B77" s="286"/>
      <c r="C77" s="286"/>
      <c r="D77" s="287"/>
      <c r="E77" s="288"/>
      <c r="F77" s="11">
        <v>70</v>
      </c>
      <c r="G77" s="105">
        <v>71168.25</v>
      </c>
      <c r="H77" s="106">
        <v>1143378951.5799997</v>
      </c>
      <c r="I77" s="107">
        <v>1143450119.8299997</v>
      </c>
      <c r="J77" s="7">
        <v>33839.36</v>
      </c>
      <c r="K77" s="7">
        <v>1108802832.5599997</v>
      </c>
      <c r="L77" s="78">
        <v>1108836671.9199996</v>
      </c>
      <c r="N77" s="184" t="s">
        <v>33</v>
      </c>
      <c r="O77" s="185"/>
      <c r="P77" s="185"/>
      <c r="Q77" s="186"/>
      <c r="R77" s="187"/>
      <c r="S77" s="172">
        <v>70</v>
      </c>
      <c r="T77" s="7">
        <v>71168.25</v>
      </c>
      <c r="U77" s="8">
        <v>1143378951.5799997</v>
      </c>
      <c r="V77" s="8">
        <f>SUM(T77:U77)</f>
        <v>1143450119.8299997</v>
      </c>
      <c r="W77" s="8">
        <v>27458.66</v>
      </c>
      <c r="X77" s="8">
        <v>1138557703.9799976</v>
      </c>
      <c r="Y77" s="173">
        <f>SUM(W77:X77)</f>
        <v>1138585162.6399977</v>
      </c>
      <c r="AA77" s="129">
        <f t="shared" si="14"/>
        <v>0</v>
      </c>
      <c r="AB77" s="129">
        <f t="shared" si="15"/>
        <v>0</v>
      </c>
      <c r="AC77" s="129">
        <f t="shared" si="16"/>
        <v>0</v>
      </c>
      <c r="AD77" s="129">
        <f t="shared" si="17"/>
        <v>6380.700000000001</v>
      </c>
      <c r="AE77" s="129">
        <f t="shared" si="18"/>
        <v>-29754871.41999793</v>
      </c>
      <c r="AF77" s="129">
        <f t="shared" si="19"/>
        <v>-29748490.71999812</v>
      </c>
    </row>
    <row r="78" spans="1:32" ht="12.75">
      <c r="A78" s="343" t="s">
        <v>223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202"/>
      <c r="N78" s="188" t="s">
        <v>223</v>
      </c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74"/>
      <c r="AA78" s="129">
        <f t="shared" si="14"/>
        <v>0</v>
      </c>
      <c r="AB78" s="129">
        <f t="shared" si="15"/>
        <v>0</v>
      </c>
      <c r="AC78" s="129">
        <f t="shared" si="16"/>
        <v>0</v>
      </c>
      <c r="AD78" s="129">
        <f t="shared" si="17"/>
        <v>0</v>
      </c>
      <c r="AE78" s="129">
        <f t="shared" si="18"/>
        <v>0</v>
      </c>
      <c r="AF78" s="129">
        <f t="shared" si="19"/>
        <v>0</v>
      </c>
    </row>
    <row r="79" spans="1:32" ht="12.75" customHeight="1">
      <c r="A79" s="268" t="s">
        <v>175</v>
      </c>
      <c r="B79" s="269"/>
      <c r="C79" s="269"/>
      <c r="D79" s="270"/>
      <c r="E79" s="271"/>
      <c r="F79" s="9">
        <v>71</v>
      </c>
      <c r="G79" s="97">
        <v>149669483.66000003</v>
      </c>
      <c r="H79" s="98">
        <v>1734390912.38</v>
      </c>
      <c r="I79" s="99">
        <v>1884060396.0400002</v>
      </c>
      <c r="J79" s="72">
        <v>223681597.33000013</v>
      </c>
      <c r="K79" s="73">
        <v>1841010745.2043757</v>
      </c>
      <c r="L79" s="74">
        <v>2064692342.534376</v>
      </c>
      <c r="N79" s="189" t="s">
        <v>175</v>
      </c>
      <c r="O79" s="176"/>
      <c r="P79" s="176"/>
      <c r="Q79" s="177"/>
      <c r="R79" s="178"/>
      <c r="S79" s="9">
        <v>71</v>
      </c>
      <c r="T79" s="166">
        <f>T80+T84+T85+T89+T93+T96</f>
        <v>149669483.66000003</v>
      </c>
      <c r="U79" s="167">
        <f>U80+U84+U85+U89+U93+U96</f>
        <v>1734390912.38</v>
      </c>
      <c r="V79" s="167">
        <f>SUM(T79:U79)</f>
        <v>1884060396.0400002</v>
      </c>
      <c r="W79" s="167">
        <f>W80+W84+W85+W89+W93+W96</f>
        <v>183716880.529999</v>
      </c>
      <c r="X79" s="167">
        <f>X80+X84+X85+X89+X93+X96</f>
        <v>1813128227.1399977</v>
      </c>
      <c r="Y79" s="168">
        <f>SUM(W79:X79)</f>
        <v>1996845107.6699967</v>
      </c>
      <c r="AA79" s="129">
        <f t="shared" si="14"/>
        <v>0</v>
      </c>
      <c r="AB79" s="129">
        <f t="shared" si="15"/>
        <v>0</v>
      </c>
      <c r="AC79" s="129">
        <f t="shared" si="16"/>
        <v>0</v>
      </c>
      <c r="AD79" s="129">
        <f t="shared" si="17"/>
        <v>39964716.800001144</v>
      </c>
      <c r="AE79" s="129">
        <f t="shared" si="18"/>
        <v>27882518.064378023</v>
      </c>
      <c r="AF79" s="129">
        <f t="shared" si="19"/>
        <v>67847234.86437917</v>
      </c>
    </row>
    <row r="80" spans="1:32" ht="12.75" customHeight="1">
      <c r="A80" s="283" t="s">
        <v>176</v>
      </c>
      <c r="B80" s="284"/>
      <c r="C80" s="284"/>
      <c r="D80" s="281"/>
      <c r="E80" s="282"/>
      <c r="F80" s="10">
        <v>72</v>
      </c>
      <c r="G80" s="103">
        <v>44288720</v>
      </c>
      <c r="H80" s="104">
        <v>557287080</v>
      </c>
      <c r="I80" s="102">
        <v>601575800</v>
      </c>
      <c r="J80" s="76">
        <v>44288720</v>
      </c>
      <c r="K80" s="77">
        <v>557287080</v>
      </c>
      <c r="L80" s="75">
        <v>601575800</v>
      </c>
      <c r="N80" s="182" t="s">
        <v>176</v>
      </c>
      <c r="O80" s="183"/>
      <c r="P80" s="183"/>
      <c r="Q80" s="180"/>
      <c r="R80" s="181"/>
      <c r="S80" s="10">
        <v>72</v>
      </c>
      <c r="T80" s="5">
        <f>SUM(T81:T83)</f>
        <v>44288720</v>
      </c>
      <c r="U80" s="6">
        <f>SUM(U81:U83)</f>
        <v>557287080</v>
      </c>
      <c r="V80" s="6">
        <f aca="true" t="shared" si="20" ref="V80:V128">SUM(T80:U80)</f>
        <v>601575800</v>
      </c>
      <c r="W80" s="6">
        <f>SUM(W81:W83)</f>
        <v>44288720</v>
      </c>
      <c r="X80" s="6">
        <f>SUM(X81:X83)</f>
        <v>557287080</v>
      </c>
      <c r="Y80" s="170">
        <f aca="true" t="shared" si="21" ref="Y80:Y128">SUM(W80:X80)</f>
        <v>601575800</v>
      </c>
      <c r="AA80" s="129">
        <f t="shared" si="14"/>
        <v>0</v>
      </c>
      <c r="AB80" s="129">
        <f t="shared" si="15"/>
        <v>0</v>
      </c>
      <c r="AC80" s="129">
        <f t="shared" si="16"/>
        <v>0</v>
      </c>
      <c r="AD80" s="129">
        <f t="shared" si="17"/>
        <v>0</v>
      </c>
      <c r="AE80" s="129">
        <f t="shared" si="18"/>
        <v>0</v>
      </c>
      <c r="AF80" s="129">
        <f t="shared" si="19"/>
        <v>0</v>
      </c>
    </row>
    <row r="81" spans="1:32" ht="12.75" customHeight="1">
      <c r="A81" s="280" t="s">
        <v>34</v>
      </c>
      <c r="B81" s="281"/>
      <c r="C81" s="281"/>
      <c r="D81" s="281"/>
      <c r="E81" s="282"/>
      <c r="F81" s="10">
        <v>73</v>
      </c>
      <c r="G81" s="100">
        <v>44288720</v>
      </c>
      <c r="H81" s="101">
        <v>545037080</v>
      </c>
      <c r="I81" s="102">
        <v>589325800</v>
      </c>
      <c r="J81" s="5">
        <v>44288720</v>
      </c>
      <c r="K81" s="6">
        <v>545037080</v>
      </c>
      <c r="L81" s="75">
        <v>589325800</v>
      </c>
      <c r="N81" s="179" t="s">
        <v>34</v>
      </c>
      <c r="O81" s="180"/>
      <c r="P81" s="180"/>
      <c r="Q81" s="180"/>
      <c r="R81" s="181"/>
      <c r="S81" s="10">
        <v>73</v>
      </c>
      <c r="T81" s="5">
        <v>44288720</v>
      </c>
      <c r="U81" s="6">
        <v>545037080</v>
      </c>
      <c r="V81" s="6">
        <f t="shared" si="20"/>
        <v>589325800</v>
      </c>
      <c r="W81" s="6">
        <v>44288720</v>
      </c>
      <c r="X81" s="6">
        <v>545037080</v>
      </c>
      <c r="Y81" s="170">
        <f t="shared" si="21"/>
        <v>589325800</v>
      </c>
      <c r="AA81" s="129">
        <f t="shared" si="14"/>
        <v>0</v>
      </c>
      <c r="AB81" s="129">
        <f t="shared" si="15"/>
        <v>0</v>
      </c>
      <c r="AC81" s="129">
        <f t="shared" si="16"/>
        <v>0</v>
      </c>
      <c r="AD81" s="129">
        <f t="shared" si="17"/>
        <v>0</v>
      </c>
      <c r="AE81" s="129">
        <f t="shared" si="18"/>
        <v>0</v>
      </c>
      <c r="AF81" s="129">
        <f t="shared" si="19"/>
        <v>0</v>
      </c>
    </row>
    <row r="82" spans="1:32" ht="12.75" customHeight="1">
      <c r="A82" s="280" t="s">
        <v>35</v>
      </c>
      <c r="B82" s="281"/>
      <c r="C82" s="281"/>
      <c r="D82" s="281"/>
      <c r="E82" s="282"/>
      <c r="F82" s="10">
        <v>74</v>
      </c>
      <c r="G82" s="100"/>
      <c r="H82" s="101">
        <v>12250000</v>
      </c>
      <c r="I82" s="102">
        <v>12250000</v>
      </c>
      <c r="J82" s="5">
        <v>0</v>
      </c>
      <c r="K82" s="6">
        <v>12250000</v>
      </c>
      <c r="L82" s="75">
        <v>12250000</v>
      </c>
      <c r="N82" s="179" t="s">
        <v>35</v>
      </c>
      <c r="O82" s="180"/>
      <c r="P82" s="180"/>
      <c r="Q82" s="180"/>
      <c r="R82" s="181"/>
      <c r="S82" s="10">
        <v>74</v>
      </c>
      <c r="T82" s="5"/>
      <c r="U82" s="6">
        <v>12250000</v>
      </c>
      <c r="V82" s="6">
        <f t="shared" si="20"/>
        <v>12250000</v>
      </c>
      <c r="W82" s="6">
        <v>0</v>
      </c>
      <c r="X82" s="6">
        <v>12250000</v>
      </c>
      <c r="Y82" s="170">
        <f t="shared" si="21"/>
        <v>12250000</v>
      </c>
      <c r="AA82" s="129">
        <f t="shared" si="14"/>
        <v>0</v>
      </c>
      <c r="AB82" s="129">
        <f t="shared" si="15"/>
        <v>0</v>
      </c>
      <c r="AC82" s="129">
        <f t="shared" si="16"/>
        <v>0</v>
      </c>
      <c r="AD82" s="129">
        <f t="shared" si="17"/>
        <v>0</v>
      </c>
      <c r="AE82" s="129">
        <f t="shared" si="18"/>
        <v>0</v>
      </c>
      <c r="AF82" s="129">
        <f t="shared" si="19"/>
        <v>0</v>
      </c>
    </row>
    <row r="83" spans="1:32" ht="12.75" customHeight="1">
      <c r="A83" s="280" t="s">
        <v>36</v>
      </c>
      <c r="B83" s="281"/>
      <c r="C83" s="281"/>
      <c r="D83" s="281"/>
      <c r="E83" s="282"/>
      <c r="F83" s="10">
        <v>75</v>
      </c>
      <c r="G83" s="100"/>
      <c r="H83" s="101"/>
      <c r="I83" s="102">
        <v>0</v>
      </c>
      <c r="J83" s="5">
        <v>0</v>
      </c>
      <c r="K83" s="6"/>
      <c r="L83" s="75">
        <v>0</v>
      </c>
      <c r="N83" s="179" t="s">
        <v>36</v>
      </c>
      <c r="O83" s="180"/>
      <c r="P83" s="180"/>
      <c r="Q83" s="180"/>
      <c r="R83" s="181"/>
      <c r="S83" s="10">
        <v>75</v>
      </c>
      <c r="T83" s="5"/>
      <c r="U83" s="6"/>
      <c r="V83" s="6">
        <f t="shared" si="20"/>
        <v>0</v>
      </c>
      <c r="W83" s="6"/>
      <c r="X83" s="6"/>
      <c r="Y83" s="170">
        <f t="shared" si="21"/>
        <v>0</v>
      </c>
      <c r="AA83" s="129">
        <f t="shared" si="14"/>
        <v>0</v>
      </c>
      <c r="AB83" s="129">
        <f t="shared" si="15"/>
        <v>0</v>
      </c>
      <c r="AC83" s="129">
        <f t="shared" si="16"/>
        <v>0</v>
      </c>
      <c r="AD83" s="129">
        <f t="shared" si="17"/>
        <v>0</v>
      </c>
      <c r="AE83" s="129">
        <f t="shared" si="18"/>
        <v>0</v>
      </c>
      <c r="AF83" s="129">
        <f t="shared" si="19"/>
        <v>0</v>
      </c>
    </row>
    <row r="84" spans="1:32" ht="12.75" customHeight="1">
      <c r="A84" s="283" t="s">
        <v>37</v>
      </c>
      <c r="B84" s="284"/>
      <c r="C84" s="284"/>
      <c r="D84" s="281"/>
      <c r="E84" s="282"/>
      <c r="F84" s="10">
        <v>76</v>
      </c>
      <c r="G84" s="100"/>
      <c r="H84" s="101">
        <v>681482525.25</v>
      </c>
      <c r="I84" s="102">
        <v>681482525.25</v>
      </c>
      <c r="J84" s="5">
        <v>0</v>
      </c>
      <c r="K84" s="6">
        <v>681482525.25</v>
      </c>
      <c r="L84" s="75">
        <v>681482525.25</v>
      </c>
      <c r="N84" s="182" t="s">
        <v>37</v>
      </c>
      <c r="O84" s="183"/>
      <c r="P84" s="183"/>
      <c r="Q84" s="180"/>
      <c r="R84" s="181"/>
      <c r="S84" s="10">
        <v>76</v>
      </c>
      <c r="T84" s="5"/>
      <c r="U84" s="6">
        <v>681482525.25</v>
      </c>
      <c r="V84" s="6">
        <f t="shared" si="20"/>
        <v>681482525.25</v>
      </c>
      <c r="W84" s="6"/>
      <c r="X84" s="6">
        <v>681482525.25</v>
      </c>
      <c r="Y84" s="170">
        <f t="shared" si="21"/>
        <v>681482525.25</v>
      </c>
      <c r="AA84" s="129">
        <f t="shared" si="14"/>
        <v>0</v>
      </c>
      <c r="AB84" s="129">
        <f t="shared" si="15"/>
        <v>0</v>
      </c>
      <c r="AC84" s="129">
        <f t="shared" si="16"/>
        <v>0</v>
      </c>
      <c r="AD84" s="129">
        <f t="shared" si="17"/>
        <v>0</v>
      </c>
      <c r="AE84" s="129">
        <f t="shared" si="18"/>
        <v>0</v>
      </c>
      <c r="AF84" s="129">
        <f t="shared" si="19"/>
        <v>0</v>
      </c>
    </row>
    <row r="85" spans="1:32" ht="12.75" customHeight="1">
      <c r="A85" s="283" t="s">
        <v>177</v>
      </c>
      <c r="B85" s="284"/>
      <c r="C85" s="284"/>
      <c r="D85" s="281"/>
      <c r="E85" s="282"/>
      <c r="F85" s="10">
        <v>77</v>
      </c>
      <c r="G85" s="103">
        <v>4296431.6</v>
      </c>
      <c r="H85" s="104">
        <v>137673765.3</v>
      </c>
      <c r="I85" s="102">
        <v>141970196.9</v>
      </c>
      <c r="J85" s="76">
        <v>57547683.89</v>
      </c>
      <c r="K85" s="77">
        <v>170980771.76</v>
      </c>
      <c r="L85" s="75">
        <v>228528455.64999998</v>
      </c>
      <c r="N85" s="182" t="s">
        <v>177</v>
      </c>
      <c r="O85" s="183"/>
      <c r="P85" s="183"/>
      <c r="Q85" s="180"/>
      <c r="R85" s="181"/>
      <c r="S85" s="10">
        <v>77</v>
      </c>
      <c r="T85" s="5">
        <f>SUM(T86:T88)</f>
        <v>4296431.6</v>
      </c>
      <c r="U85" s="6">
        <f>SUM(U86:U88)</f>
        <v>137673765.3</v>
      </c>
      <c r="V85" s="6">
        <f t="shared" si="20"/>
        <v>141970196.9</v>
      </c>
      <c r="W85" s="6">
        <f>SUM(W86:W88)</f>
        <v>22229288</v>
      </c>
      <c r="X85" s="6">
        <f>SUM(X86:X88)</f>
        <v>157933449.01999992</v>
      </c>
      <c r="Y85" s="170">
        <f t="shared" si="21"/>
        <v>180162737.01999992</v>
      </c>
      <c r="AA85" s="129">
        <f t="shared" si="14"/>
        <v>0</v>
      </c>
      <c r="AB85" s="129">
        <f t="shared" si="15"/>
        <v>0</v>
      </c>
      <c r="AC85" s="129">
        <f t="shared" si="16"/>
        <v>0</v>
      </c>
      <c r="AD85" s="129">
        <f t="shared" si="17"/>
        <v>35318395.89</v>
      </c>
      <c r="AE85" s="129">
        <f t="shared" si="18"/>
        <v>13047322.74000007</v>
      </c>
      <c r="AF85" s="129">
        <f t="shared" si="19"/>
        <v>48365718.630000055</v>
      </c>
    </row>
    <row r="86" spans="1:32" ht="12.75" customHeight="1">
      <c r="A86" s="280" t="s">
        <v>38</v>
      </c>
      <c r="B86" s="281"/>
      <c r="C86" s="281"/>
      <c r="D86" s="281"/>
      <c r="E86" s="282"/>
      <c r="F86" s="10">
        <v>78</v>
      </c>
      <c r="G86" s="100"/>
      <c r="H86" s="101">
        <v>62790022.43000001</v>
      </c>
      <c r="I86" s="102">
        <v>62790022.43000001</v>
      </c>
      <c r="J86" s="5">
        <v>0</v>
      </c>
      <c r="K86" s="6">
        <v>54527393.04</v>
      </c>
      <c r="L86" s="75">
        <v>54527393.04</v>
      </c>
      <c r="N86" s="179" t="s">
        <v>38</v>
      </c>
      <c r="O86" s="180"/>
      <c r="P86" s="180"/>
      <c r="Q86" s="180"/>
      <c r="R86" s="181"/>
      <c r="S86" s="10">
        <v>78</v>
      </c>
      <c r="T86" s="5"/>
      <c r="U86" s="6">
        <v>62790022.43000001</v>
      </c>
      <c r="V86" s="6">
        <f t="shared" si="20"/>
        <v>62790022.43000001</v>
      </c>
      <c r="W86" s="6">
        <v>0</v>
      </c>
      <c r="X86" s="6">
        <v>62306510.21000001</v>
      </c>
      <c r="Y86" s="170">
        <f t="shared" si="21"/>
        <v>62306510.21000001</v>
      </c>
      <c r="AA86" s="129">
        <f t="shared" si="14"/>
        <v>0</v>
      </c>
      <c r="AB86" s="129">
        <f t="shared" si="15"/>
        <v>0</v>
      </c>
      <c r="AC86" s="129">
        <f t="shared" si="16"/>
        <v>0</v>
      </c>
      <c r="AD86" s="129">
        <f t="shared" si="17"/>
        <v>0</v>
      </c>
      <c r="AE86" s="129">
        <f t="shared" si="18"/>
        <v>-7779117.170000009</v>
      </c>
      <c r="AF86" s="129">
        <f t="shared" si="19"/>
        <v>-7779117.170000009</v>
      </c>
    </row>
    <row r="87" spans="1:32" ht="12.75" customHeight="1">
      <c r="A87" s="280" t="s">
        <v>39</v>
      </c>
      <c r="B87" s="281"/>
      <c r="C87" s="281"/>
      <c r="D87" s="281"/>
      <c r="E87" s="282"/>
      <c r="F87" s="10">
        <v>79</v>
      </c>
      <c r="G87" s="100">
        <v>4296431.6</v>
      </c>
      <c r="H87" s="101">
        <v>74883742.87</v>
      </c>
      <c r="I87" s="102">
        <v>79180174.47</v>
      </c>
      <c r="J87" s="5">
        <v>57547683.89</v>
      </c>
      <c r="K87" s="6">
        <v>116453378.72</v>
      </c>
      <c r="L87" s="75">
        <v>174001062.61</v>
      </c>
      <c r="N87" s="179" t="s">
        <v>39</v>
      </c>
      <c r="O87" s="180"/>
      <c r="P87" s="180"/>
      <c r="Q87" s="180"/>
      <c r="R87" s="181"/>
      <c r="S87" s="10">
        <v>79</v>
      </c>
      <c r="T87" s="5">
        <v>4296431.6</v>
      </c>
      <c r="U87" s="6">
        <v>74883742.87</v>
      </c>
      <c r="V87" s="6">
        <f t="shared" si="20"/>
        <v>79180174.47</v>
      </c>
      <c r="W87" s="6">
        <v>22229288</v>
      </c>
      <c r="X87" s="6">
        <v>95626938.8099999</v>
      </c>
      <c r="Y87" s="170">
        <f t="shared" si="21"/>
        <v>117856226.8099999</v>
      </c>
      <c r="AA87" s="129">
        <f t="shared" si="14"/>
        <v>0</v>
      </c>
      <c r="AB87" s="129">
        <f t="shared" si="15"/>
        <v>0</v>
      </c>
      <c r="AC87" s="129">
        <f t="shared" si="16"/>
        <v>0</v>
      </c>
      <c r="AD87" s="129">
        <f t="shared" si="17"/>
        <v>35318395.89</v>
      </c>
      <c r="AE87" s="129">
        <f t="shared" si="18"/>
        <v>20826439.9100001</v>
      </c>
      <c r="AF87" s="129">
        <f t="shared" si="19"/>
        <v>56144835.800000116</v>
      </c>
    </row>
    <row r="88" spans="1:32" ht="12.75" customHeight="1">
      <c r="A88" s="280" t="s">
        <v>40</v>
      </c>
      <c r="B88" s="281"/>
      <c r="C88" s="281"/>
      <c r="D88" s="281"/>
      <c r="E88" s="282"/>
      <c r="F88" s="10">
        <v>80</v>
      </c>
      <c r="G88" s="100"/>
      <c r="H88" s="101"/>
      <c r="I88" s="102">
        <v>0</v>
      </c>
      <c r="J88" s="5">
        <v>0</v>
      </c>
      <c r="K88" s="6">
        <v>0</v>
      </c>
      <c r="L88" s="75">
        <v>0</v>
      </c>
      <c r="N88" s="179" t="s">
        <v>40</v>
      </c>
      <c r="O88" s="180"/>
      <c r="P88" s="180"/>
      <c r="Q88" s="180"/>
      <c r="R88" s="181"/>
      <c r="S88" s="10">
        <v>80</v>
      </c>
      <c r="T88" s="5"/>
      <c r="U88" s="6"/>
      <c r="V88" s="6">
        <f t="shared" si="20"/>
        <v>0</v>
      </c>
      <c r="W88" s="6">
        <v>0</v>
      </c>
      <c r="X88" s="6">
        <v>0</v>
      </c>
      <c r="Y88" s="170">
        <f t="shared" si="21"/>
        <v>0</v>
      </c>
      <c r="AA88" s="129">
        <f t="shared" si="14"/>
        <v>0</v>
      </c>
      <c r="AB88" s="129">
        <f t="shared" si="15"/>
        <v>0</v>
      </c>
      <c r="AC88" s="129">
        <f t="shared" si="16"/>
        <v>0</v>
      </c>
      <c r="AD88" s="129">
        <f t="shared" si="17"/>
        <v>0</v>
      </c>
      <c r="AE88" s="129">
        <f t="shared" si="18"/>
        <v>0</v>
      </c>
      <c r="AF88" s="129">
        <f t="shared" si="19"/>
        <v>0</v>
      </c>
    </row>
    <row r="89" spans="1:32" ht="12.75" customHeight="1">
      <c r="A89" s="283" t="s">
        <v>178</v>
      </c>
      <c r="B89" s="284"/>
      <c r="C89" s="284"/>
      <c r="D89" s="281"/>
      <c r="E89" s="282"/>
      <c r="F89" s="10">
        <v>81</v>
      </c>
      <c r="G89" s="103">
        <v>83803429.92</v>
      </c>
      <c r="H89" s="104">
        <v>311731863.92</v>
      </c>
      <c r="I89" s="102">
        <v>395535293.84000003</v>
      </c>
      <c r="J89" s="76">
        <v>83902325.96000001</v>
      </c>
      <c r="K89" s="77">
        <v>313971510.1</v>
      </c>
      <c r="L89" s="75">
        <v>397873836.06000006</v>
      </c>
      <c r="N89" s="182" t="s">
        <v>178</v>
      </c>
      <c r="O89" s="183"/>
      <c r="P89" s="183"/>
      <c r="Q89" s="180"/>
      <c r="R89" s="181"/>
      <c r="S89" s="10">
        <v>81</v>
      </c>
      <c r="T89" s="5">
        <f>SUM(T90:T92)</f>
        <v>83803429.92</v>
      </c>
      <c r="U89" s="6">
        <f>SUM(U90:U92)</f>
        <v>311731863.92</v>
      </c>
      <c r="V89" s="6">
        <f t="shared" si="20"/>
        <v>395535293.84000003</v>
      </c>
      <c r="W89" s="6">
        <f>SUM(W90:W92)</f>
        <v>83902325.96000001</v>
      </c>
      <c r="X89" s="6">
        <f>SUM(X90:X92)</f>
        <v>313971510.099999</v>
      </c>
      <c r="Y89" s="170">
        <f t="shared" si="21"/>
        <v>397873836.059999</v>
      </c>
      <c r="AA89" s="129">
        <f t="shared" si="14"/>
        <v>0</v>
      </c>
      <c r="AB89" s="129">
        <f t="shared" si="15"/>
        <v>0</v>
      </c>
      <c r="AC89" s="129">
        <f t="shared" si="16"/>
        <v>0</v>
      </c>
      <c r="AD89" s="129">
        <f t="shared" si="17"/>
        <v>0</v>
      </c>
      <c r="AE89" s="129">
        <f t="shared" si="18"/>
        <v>1.0132789611816406E-06</v>
      </c>
      <c r="AF89" s="129">
        <f t="shared" si="19"/>
        <v>1.0728836059570312E-06</v>
      </c>
    </row>
    <row r="90" spans="1:32" ht="12.75" customHeight="1">
      <c r="A90" s="280" t="s">
        <v>41</v>
      </c>
      <c r="B90" s="281"/>
      <c r="C90" s="281"/>
      <c r="D90" s="281"/>
      <c r="E90" s="282"/>
      <c r="F90" s="10">
        <v>82</v>
      </c>
      <c r="G90" s="100">
        <v>721928.73</v>
      </c>
      <c r="H90" s="101">
        <v>22853579.17</v>
      </c>
      <c r="I90" s="102">
        <v>23575507.900000002</v>
      </c>
      <c r="J90" s="5">
        <v>820824.77</v>
      </c>
      <c r="K90" s="6">
        <v>25093225.35</v>
      </c>
      <c r="L90" s="75">
        <v>25914050.12</v>
      </c>
      <c r="N90" s="179" t="s">
        <v>41</v>
      </c>
      <c r="O90" s="180"/>
      <c r="P90" s="180"/>
      <c r="Q90" s="180"/>
      <c r="R90" s="181"/>
      <c r="S90" s="10">
        <v>82</v>
      </c>
      <c r="T90" s="5">
        <v>721928.73</v>
      </c>
      <c r="U90" s="6">
        <v>22853579.17</v>
      </c>
      <c r="V90" s="6">
        <f t="shared" si="20"/>
        <v>23575507.900000002</v>
      </c>
      <c r="W90" s="6">
        <v>820824.77</v>
      </c>
      <c r="X90" s="6">
        <v>25093225.35</v>
      </c>
      <c r="Y90" s="170">
        <f t="shared" si="21"/>
        <v>25914050.12</v>
      </c>
      <c r="AA90" s="129">
        <f t="shared" si="14"/>
        <v>0</v>
      </c>
      <c r="AB90" s="129">
        <f t="shared" si="15"/>
        <v>0</v>
      </c>
      <c r="AC90" s="129">
        <f t="shared" si="16"/>
        <v>0</v>
      </c>
      <c r="AD90" s="129">
        <f t="shared" si="17"/>
        <v>0</v>
      </c>
      <c r="AE90" s="129">
        <f t="shared" si="18"/>
        <v>0</v>
      </c>
      <c r="AF90" s="129">
        <f t="shared" si="19"/>
        <v>0</v>
      </c>
    </row>
    <row r="91" spans="1:32" ht="12.75" customHeight="1">
      <c r="A91" s="280" t="s">
        <v>42</v>
      </c>
      <c r="B91" s="281"/>
      <c r="C91" s="281"/>
      <c r="D91" s="281"/>
      <c r="E91" s="282"/>
      <c r="F91" s="10">
        <v>83</v>
      </c>
      <c r="G91" s="100">
        <v>7581501.19</v>
      </c>
      <c r="H91" s="101">
        <v>139638995.3</v>
      </c>
      <c r="I91" s="102">
        <v>147220496.49</v>
      </c>
      <c r="J91" s="5">
        <v>7581501.19</v>
      </c>
      <c r="K91" s="6">
        <v>139638995.3</v>
      </c>
      <c r="L91" s="75">
        <v>147220496.49</v>
      </c>
      <c r="N91" s="179" t="s">
        <v>42</v>
      </c>
      <c r="O91" s="180"/>
      <c r="P91" s="180"/>
      <c r="Q91" s="180"/>
      <c r="R91" s="181"/>
      <c r="S91" s="10">
        <v>83</v>
      </c>
      <c r="T91" s="5">
        <v>7581501.19</v>
      </c>
      <c r="U91" s="6">
        <v>139638995.3</v>
      </c>
      <c r="V91" s="6">
        <f t="shared" si="20"/>
        <v>147220496.49</v>
      </c>
      <c r="W91" s="6">
        <v>7581501.19</v>
      </c>
      <c r="X91" s="6">
        <v>139638995.3</v>
      </c>
      <c r="Y91" s="170">
        <f t="shared" si="21"/>
        <v>147220496.49</v>
      </c>
      <c r="AA91" s="129">
        <f t="shared" si="14"/>
        <v>0</v>
      </c>
      <c r="AB91" s="129">
        <f t="shared" si="15"/>
        <v>0</v>
      </c>
      <c r="AC91" s="129">
        <f t="shared" si="16"/>
        <v>0</v>
      </c>
      <c r="AD91" s="129">
        <f t="shared" si="17"/>
        <v>0</v>
      </c>
      <c r="AE91" s="129">
        <f t="shared" si="18"/>
        <v>0</v>
      </c>
      <c r="AF91" s="129">
        <f t="shared" si="19"/>
        <v>0</v>
      </c>
    </row>
    <row r="92" spans="1:32" ht="12.75" customHeight="1">
      <c r="A92" s="280" t="s">
        <v>43</v>
      </c>
      <c r="B92" s="281"/>
      <c r="C92" s="281"/>
      <c r="D92" s="281"/>
      <c r="E92" s="282"/>
      <c r="F92" s="10">
        <v>84</v>
      </c>
      <c r="G92" s="100">
        <v>75500000</v>
      </c>
      <c r="H92" s="101">
        <v>149239289.45</v>
      </c>
      <c r="I92" s="102">
        <v>224739289.45</v>
      </c>
      <c r="J92" s="5">
        <v>75500000</v>
      </c>
      <c r="K92" s="6">
        <v>149239289.45</v>
      </c>
      <c r="L92" s="75">
        <v>224739289.45</v>
      </c>
      <c r="N92" s="179" t="s">
        <v>43</v>
      </c>
      <c r="O92" s="180"/>
      <c r="P92" s="180"/>
      <c r="Q92" s="180"/>
      <c r="R92" s="181"/>
      <c r="S92" s="10">
        <v>84</v>
      </c>
      <c r="T92" s="5">
        <v>75500000</v>
      </c>
      <c r="U92" s="6">
        <v>149239289.45</v>
      </c>
      <c r="V92" s="6">
        <f t="shared" si="20"/>
        <v>224739289.45</v>
      </c>
      <c r="W92" s="6">
        <v>75500000</v>
      </c>
      <c r="X92" s="6">
        <v>149239289.449999</v>
      </c>
      <c r="Y92" s="170">
        <f t="shared" si="21"/>
        <v>224739289.449999</v>
      </c>
      <c r="AA92" s="129">
        <f t="shared" si="14"/>
        <v>0</v>
      </c>
      <c r="AB92" s="129">
        <f t="shared" si="15"/>
        <v>0</v>
      </c>
      <c r="AC92" s="129">
        <f t="shared" si="16"/>
        <v>0</v>
      </c>
      <c r="AD92" s="129">
        <f t="shared" si="17"/>
        <v>0</v>
      </c>
      <c r="AE92" s="129">
        <f t="shared" si="18"/>
        <v>9.834766387939453E-07</v>
      </c>
      <c r="AF92" s="129">
        <f t="shared" si="19"/>
        <v>9.834766387939453E-07</v>
      </c>
    </row>
    <row r="93" spans="1:32" ht="12.75" customHeight="1">
      <c r="A93" s="283" t="s">
        <v>179</v>
      </c>
      <c r="B93" s="284"/>
      <c r="C93" s="284"/>
      <c r="D93" s="281"/>
      <c r="E93" s="282"/>
      <c r="F93" s="10">
        <v>85</v>
      </c>
      <c r="G93" s="103">
        <v>15302981.27</v>
      </c>
      <c r="H93" s="104">
        <v>1422754.39</v>
      </c>
      <c r="I93" s="102">
        <v>16725735.66</v>
      </c>
      <c r="J93" s="76">
        <v>17182006.1</v>
      </c>
      <c r="K93" s="77">
        <v>83325890.69</v>
      </c>
      <c r="L93" s="75">
        <v>100507896.78999999</v>
      </c>
      <c r="N93" s="182" t="s">
        <v>179</v>
      </c>
      <c r="O93" s="183"/>
      <c r="P93" s="183"/>
      <c r="Q93" s="180"/>
      <c r="R93" s="181"/>
      <c r="S93" s="10">
        <v>85</v>
      </c>
      <c r="T93" s="5">
        <f>SUM(T94:T95)</f>
        <v>15302981.27</v>
      </c>
      <c r="U93" s="6">
        <f>SUM(U94:U95)</f>
        <v>1422754.39</v>
      </c>
      <c r="V93" s="6">
        <f t="shared" si="20"/>
        <v>16725735.66</v>
      </c>
      <c r="W93" s="6">
        <f>SUM(W94:W95)</f>
        <v>17182006.1</v>
      </c>
      <c r="X93" s="6">
        <f>SUM(X94:X95)</f>
        <v>42602203.33999999</v>
      </c>
      <c r="Y93" s="170">
        <f t="shared" si="21"/>
        <v>59784209.43999999</v>
      </c>
      <c r="AA93" s="129">
        <f t="shared" si="14"/>
        <v>0</v>
      </c>
      <c r="AB93" s="129">
        <f t="shared" si="15"/>
        <v>0</v>
      </c>
      <c r="AC93" s="129">
        <f t="shared" si="16"/>
        <v>0</v>
      </c>
      <c r="AD93" s="129">
        <f t="shared" si="17"/>
        <v>0</v>
      </c>
      <c r="AE93" s="129">
        <f t="shared" si="18"/>
        <v>40723687.35000001</v>
      </c>
      <c r="AF93" s="129">
        <f t="shared" si="19"/>
        <v>40723687.35</v>
      </c>
    </row>
    <row r="94" spans="1:32" ht="12.75" customHeight="1">
      <c r="A94" s="280" t="s">
        <v>4</v>
      </c>
      <c r="B94" s="281"/>
      <c r="C94" s="281"/>
      <c r="D94" s="281"/>
      <c r="E94" s="282"/>
      <c r="F94" s="10">
        <v>86</v>
      </c>
      <c r="G94" s="100">
        <v>15302981.27</v>
      </c>
      <c r="H94" s="101">
        <v>1422754.39</v>
      </c>
      <c r="I94" s="102">
        <v>16725735.66</v>
      </c>
      <c r="J94" s="5">
        <v>17182006.1</v>
      </c>
      <c r="K94" s="6">
        <v>83325890.69</v>
      </c>
      <c r="L94" s="75">
        <v>100507896.78999999</v>
      </c>
      <c r="N94" s="179" t="s">
        <v>4</v>
      </c>
      <c r="O94" s="180"/>
      <c r="P94" s="180"/>
      <c r="Q94" s="180"/>
      <c r="R94" s="181"/>
      <c r="S94" s="10">
        <v>86</v>
      </c>
      <c r="T94" s="5">
        <v>15302981.27</v>
      </c>
      <c r="U94" s="6">
        <v>1422754.39</v>
      </c>
      <c r="V94" s="6">
        <f t="shared" si="20"/>
        <v>16725735.66</v>
      </c>
      <c r="W94" s="6">
        <v>17182006.1</v>
      </c>
      <c r="X94" s="6">
        <v>42602203.33999999</v>
      </c>
      <c r="Y94" s="170">
        <f t="shared" si="21"/>
        <v>59784209.43999999</v>
      </c>
      <c r="AA94" s="129">
        <f t="shared" si="14"/>
        <v>0</v>
      </c>
      <c r="AB94" s="129">
        <f t="shared" si="15"/>
        <v>0</v>
      </c>
      <c r="AC94" s="129">
        <f t="shared" si="16"/>
        <v>0</v>
      </c>
      <c r="AD94" s="129">
        <f t="shared" si="17"/>
        <v>0</v>
      </c>
      <c r="AE94" s="129">
        <f t="shared" si="18"/>
        <v>40723687.35000001</v>
      </c>
      <c r="AF94" s="129">
        <f t="shared" si="19"/>
        <v>40723687.35</v>
      </c>
    </row>
    <row r="95" spans="1:32" ht="12.75" customHeight="1">
      <c r="A95" s="280" t="s">
        <v>234</v>
      </c>
      <c r="B95" s="281"/>
      <c r="C95" s="281"/>
      <c r="D95" s="281"/>
      <c r="E95" s="282"/>
      <c r="F95" s="10">
        <v>87</v>
      </c>
      <c r="G95" s="100"/>
      <c r="H95" s="101"/>
      <c r="I95" s="102">
        <v>0</v>
      </c>
      <c r="J95" s="5">
        <v>0</v>
      </c>
      <c r="K95" s="6">
        <v>0</v>
      </c>
      <c r="L95" s="75">
        <v>0</v>
      </c>
      <c r="N95" s="179" t="s">
        <v>234</v>
      </c>
      <c r="O95" s="180"/>
      <c r="P95" s="180"/>
      <c r="Q95" s="180"/>
      <c r="R95" s="181"/>
      <c r="S95" s="10">
        <v>87</v>
      </c>
      <c r="T95" s="5"/>
      <c r="U95" s="6"/>
      <c r="V95" s="6">
        <f t="shared" si="20"/>
        <v>0</v>
      </c>
      <c r="W95" s="6"/>
      <c r="X95" s="6">
        <v>0</v>
      </c>
      <c r="Y95" s="170">
        <f t="shared" si="21"/>
        <v>0</v>
      </c>
      <c r="AA95" s="129">
        <f t="shared" si="14"/>
        <v>0</v>
      </c>
      <c r="AB95" s="129">
        <f t="shared" si="15"/>
        <v>0</v>
      </c>
      <c r="AC95" s="129">
        <f t="shared" si="16"/>
        <v>0</v>
      </c>
      <c r="AD95" s="129">
        <f t="shared" si="17"/>
        <v>0</v>
      </c>
      <c r="AE95" s="129">
        <f t="shared" si="18"/>
        <v>0</v>
      </c>
      <c r="AF95" s="129">
        <f t="shared" si="19"/>
        <v>0</v>
      </c>
    </row>
    <row r="96" spans="1:32" ht="12.75" customHeight="1">
      <c r="A96" s="283" t="s">
        <v>180</v>
      </c>
      <c r="B96" s="284"/>
      <c r="C96" s="284"/>
      <c r="D96" s="281"/>
      <c r="E96" s="282"/>
      <c r="F96" s="10">
        <v>88</v>
      </c>
      <c r="G96" s="103">
        <v>1977920.87</v>
      </c>
      <c r="H96" s="104">
        <v>44792923.52</v>
      </c>
      <c r="I96" s="102">
        <v>46770844.39</v>
      </c>
      <c r="J96" s="76">
        <v>20760861.380000114</v>
      </c>
      <c r="K96" s="77">
        <v>33962967.404375456</v>
      </c>
      <c r="L96" s="75">
        <v>54723828.78437557</v>
      </c>
      <c r="N96" s="182" t="s">
        <v>180</v>
      </c>
      <c r="O96" s="183"/>
      <c r="P96" s="183"/>
      <c r="Q96" s="180"/>
      <c r="R96" s="181"/>
      <c r="S96" s="10">
        <v>88</v>
      </c>
      <c r="T96" s="5">
        <f>SUM(T97:T98)</f>
        <v>1977920.87</v>
      </c>
      <c r="U96" s="6">
        <f>SUM(U97:U98)</f>
        <v>44792923.52</v>
      </c>
      <c r="V96" s="6">
        <f t="shared" si="20"/>
        <v>46770844.39</v>
      </c>
      <c r="W96" s="6">
        <f>SUM(W97:W98)</f>
        <v>16114540.469998995</v>
      </c>
      <c r="X96" s="6">
        <f>SUM(X97:X98)</f>
        <v>59851459.42999887</v>
      </c>
      <c r="Y96" s="170">
        <f t="shared" si="21"/>
        <v>75965999.89999786</v>
      </c>
      <c r="AA96" s="129">
        <f t="shared" si="14"/>
        <v>0</v>
      </c>
      <c r="AB96" s="129">
        <f t="shared" si="15"/>
        <v>0</v>
      </c>
      <c r="AC96" s="129">
        <f t="shared" si="16"/>
        <v>0</v>
      </c>
      <c r="AD96" s="129">
        <f t="shared" si="17"/>
        <v>4646320.91000112</v>
      </c>
      <c r="AE96" s="129">
        <f t="shared" si="18"/>
        <v>-25888492.02562341</v>
      </c>
      <c r="AF96" s="129">
        <f t="shared" si="19"/>
        <v>-21242171.11562229</v>
      </c>
    </row>
    <row r="97" spans="1:32" ht="12.75" customHeight="1">
      <c r="A97" s="280" t="s">
        <v>235</v>
      </c>
      <c r="B97" s="281"/>
      <c r="C97" s="281"/>
      <c r="D97" s="281"/>
      <c r="E97" s="282"/>
      <c r="F97" s="10">
        <v>89</v>
      </c>
      <c r="G97" s="100">
        <v>1977920.87</v>
      </c>
      <c r="H97" s="101">
        <v>44792923.52</v>
      </c>
      <c r="I97" s="102">
        <v>46770844.39</v>
      </c>
      <c r="J97" s="5">
        <v>20760861.380000114</v>
      </c>
      <c r="K97" s="6">
        <v>33962967.404375456</v>
      </c>
      <c r="L97" s="75">
        <v>54723828.78437557</v>
      </c>
      <c r="N97" s="179" t="s">
        <v>235</v>
      </c>
      <c r="O97" s="180"/>
      <c r="P97" s="180"/>
      <c r="Q97" s="180"/>
      <c r="R97" s="181"/>
      <c r="S97" s="10">
        <v>89</v>
      </c>
      <c r="T97" s="5">
        <v>1977920.87</v>
      </c>
      <c r="U97" s="6">
        <v>44792923.52</v>
      </c>
      <c r="V97" s="6">
        <f t="shared" si="20"/>
        <v>46770844.39</v>
      </c>
      <c r="W97" s="6">
        <v>16114540.469998995</v>
      </c>
      <c r="X97" s="6">
        <v>59851459.42999887</v>
      </c>
      <c r="Y97" s="170">
        <f t="shared" si="21"/>
        <v>75965999.89999786</v>
      </c>
      <c r="AA97" s="129">
        <f t="shared" si="14"/>
        <v>0</v>
      </c>
      <c r="AB97" s="129">
        <f t="shared" si="15"/>
        <v>0</v>
      </c>
      <c r="AC97" s="129">
        <f t="shared" si="16"/>
        <v>0</v>
      </c>
      <c r="AD97" s="129">
        <f t="shared" si="17"/>
        <v>4646320.91000112</v>
      </c>
      <c r="AE97" s="129">
        <f t="shared" si="18"/>
        <v>-25888492.02562341</v>
      </c>
      <c r="AF97" s="129">
        <f t="shared" si="19"/>
        <v>-21242171.11562229</v>
      </c>
    </row>
    <row r="98" spans="1:32" ht="12.75" customHeight="1">
      <c r="A98" s="280" t="s">
        <v>293</v>
      </c>
      <c r="B98" s="281"/>
      <c r="C98" s="281"/>
      <c r="D98" s="281"/>
      <c r="E98" s="282"/>
      <c r="F98" s="10">
        <v>90</v>
      </c>
      <c r="G98" s="100"/>
      <c r="H98" s="101"/>
      <c r="I98" s="102">
        <v>0</v>
      </c>
      <c r="J98" s="5"/>
      <c r="K98" s="6"/>
      <c r="L98" s="75">
        <v>0</v>
      </c>
      <c r="N98" s="179" t="s">
        <v>293</v>
      </c>
      <c r="O98" s="180"/>
      <c r="P98" s="180"/>
      <c r="Q98" s="180"/>
      <c r="R98" s="181"/>
      <c r="S98" s="10">
        <v>90</v>
      </c>
      <c r="T98" s="5"/>
      <c r="U98" s="6"/>
      <c r="V98" s="6">
        <f t="shared" si="20"/>
        <v>0</v>
      </c>
      <c r="W98" s="6">
        <v>0</v>
      </c>
      <c r="X98" s="6">
        <v>0</v>
      </c>
      <c r="Y98" s="170">
        <f t="shared" si="21"/>
        <v>0</v>
      </c>
      <c r="AA98" s="129">
        <f t="shared" si="14"/>
        <v>0</v>
      </c>
      <c r="AB98" s="129">
        <f t="shared" si="15"/>
        <v>0</v>
      </c>
      <c r="AC98" s="129">
        <f t="shared" si="16"/>
        <v>0</v>
      </c>
      <c r="AD98" s="129">
        <f t="shared" si="17"/>
        <v>0</v>
      </c>
      <c r="AE98" s="129">
        <f t="shared" si="18"/>
        <v>0</v>
      </c>
      <c r="AF98" s="129">
        <f t="shared" si="19"/>
        <v>0</v>
      </c>
    </row>
    <row r="99" spans="1:32" ht="12.75" customHeight="1">
      <c r="A99" s="283" t="s">
        <v>294</v>
      </c>
      <c r="B99" s="284"/>
      <c r="C99" s="284"/>
      <c r="D99" s="281"/>
      <c r="E99" s="282"/>
      <c r="F99" s="10">
        <v>91</v>
      </c>
      <c r="G99" s="100"/>
      <c r="H99" s="101"/>
      <c r="I99" s="102">
        <v>0</v>
      </c>
      <c r="J99" s="5">
        <v>0</v>
      </c>
      <c r="K99" s="6">
        <v>0</v>
      </c>
      <c r="L99" s="75">
        <v>0</v>
      </c>
      <c r="N99" s="182" t="s">
        <v>294</v>
      </c>
      <c r="O99" s="183"/>
      <c r="P99" s="183"/>
      <c r="Q99" s="180"/>
      <c r="R99" s="181"/>
      <c r="S99" s="10">
        <v>91</v>
      </c>
      <c r="T99" s="5"/>
      <c r="U99" s="6"/>
      <c r="V99" s="6">
        <f t="shared" si="20"/>
        <v>0</v>
      </c>
      <c r="W99" s="6"/>
      <c r="X99" s="6"/>
      <c r="Y99" s="170">
        <f t="shared" si="21"/>
        <v>0</v>
      </c>
      <c r="AA99" s="129">
        <f t="shared" si="14"/>
        <v>0</v>
      </c>
      <c r="AB99" s="129">
        <f t="shared" si="15"/>
        <v>0</v>
      </c>
      <c r="AC99" s="129">
        <f t="shared" si="16"/>
        <v>0</v>
      </c>
      <c r="AD99" s="129">
        <f t="shared" si="17"/>
        <v>0</v>
      </c>
      <c r="AE99" s="129">
        <f t="shared" si="18"/>
        <v>0</v>
      </c>
      <c r="AF99" s="129">
        <f t="shared" si="19"/>
        <v>0</v>
      </c>
    </row>
    <row r="100" spans="1:32" ht="12.75" customHeight="1">
      <c r="A100" s="283" t="s">
        <v>181</v>
      </c>
      <c r="B100" s="284"/>
      <c r="C100" s="284"/>
      <c r="D100" s="281"/>
      <c r="E100" s="282"/>
      <c r="F100" s="10">
        <v>92</v>
      </c>
      <c r="G100" s="103">
        <v>2300217156.4999986</v>
      </c>
      <c r="H100" s="104">
        <v>3501106798.959999</v>
      </c>
      <c r="I100" s="102">
        <v>5801323955.459997</v>
      </c>
      <c r="J100" s="76">
        <v>2389935527.2700005</v>
      </c>
      <c r="K100" s="77">
        <v>3425536090.0600004</v>
      </c>
      <c r="L100" s="75">
        <v>5815471617.330001</v>
      </c>
      <c r="N100" s="182" t="s">
        <v>181</v>
      </c>
      <c r="O100" s="183"/>
      <c r="P100" s="183"/>
      <c r="Q100" s="180"/>
      <c r="R100" s="181"/>
      <c r="S100" s="10">
        <v>92</v>
      </c>
      <c r="T100" s="5">
        <f>SUM(T101:T106)</f>
        <v>2300217156.4999986</v>
      </c>
      <c r="U100" s="6">
        <f>SUM(U101:U106)</f>
        <v>3501106798.959999</v>
      </c>
      <c r="V100" s="6">
        <f t="shared" si="20"/>
        <v>5801323955.459997</v>
      </c>
      <c r="W100" s="6">
        <f>SUM(W101:W106)</f>
        <v>2359955048.8299994</v>
      </c>
      <c r="X100" s="6">
        <f>SUM(X101:X106)</f>
        <v>3752897030.0599995</v>
      </c>
      <c r="Y100" s="170">
        <f t="shared" si="21"/>
        <v>6112852078.889999</v>
      </c>
      <c r="AA100" s="129">
        <f t="shared" si="14"/>
        <v>0</v>
      </c>
      <c r="AB100" s="129">
        <f t="shared" si="15"/>
        <v>0</v>
      </c>
      <c r="AC100" s="129">
        <f t="shared" si="16"/>
        <v>0</v>
      </c>
      <c r="AD100" s="129">
        <f t="shared" si="17"/>
        <v>29980478.44000101</v>
      </c>
      <c r="AE100" s="129">
        <f t="shared" si="18"/>
        <v>-327360939.99999905</v>
      </c>
      <c r="AF100" s="129">
        <f t="shared" si="19"/>
        <v>-297380461.5599985</v>
      </c>
    </row>
    <row r="101" spans="1:32" ht="12.75" customHeight="1">
      <c r="A101" s="280" t="s">
        <v>236</v>
      </c>
      <c r="B101" s="281"/>
      <c r="C101" s="281"/>
      <c r="D101" s="281"/>
      <c r="E101" s="282"/>
      <c r="F101" s="10">
        <v>93</v>
      </c>
      <c r="G101" s="100">
        <v>3722176.1999999993</v>
      </c>
      <c r="H101" s="101">
        <v>787050999.1999998</v>
      </c>
      <c r="I101" s="102">
        <v>790773175.3999999</v>
      </c>
      <c r="J101" s="5">
        <v>4376157.19</v>
      </c>
      <c r="K101" s="6">
        <v>817480662.8100002</v>
      </c>
      <c r="L101" s="75">
        <v>821856820.0000002</v>
      </c>
      <c r="N101" s="179" t="s">
        <v>236</v>
      </c>
      <c r="O101" s="180"/>
      <c r="P101" s="180"/>
      <c r="Q101" s="180"/>
      <c r="R101" s="181"/>
      <c r="S101" s="10">
        <v>93</v>
      </c>
      <c r="T101" s="5">
        <v>3722176.1999999993</v>
      </c>
      <c r="U101" s="6">
        <v>787050999.1999998</v>
      </c>
      <c r="V101" s="6">
        <f t="shared" si="20"/>
        <v>790773175.3999999</v>
      </c>
      <c r="W101" s="6">
        <v>4121681.0699999994</v>
      </c>
      <c r="X101" s="6">
        <v>1050673964.6099997</v>
      </c>
      <c r="Y101" s="170">
        <f t="shared" si="21"/>
        <v>1054795645.6799997</v>
      </c>
      <c r="AA101" s="129">
        <f t="shared" si="14"/>
        <v>0</v>
      </c>
      <c r="AB101" s="129">
        <f t="shared" si="15"/>
        <v>0</v>
      </c>
      <c r="AC101" s="129">
        <f t="shared" si="16"/>
        <v>0</v>
      </c>
      <c r="AD101" s="129">
        <f t="shared" si="17"/>
        <v>254476.12000000104</v>
      </c>
      <c r="AE101" s="129">
        <f t="shared" si="18"/>
        <v>-233193301.79999948</v>
      </c>
      <c r="AF101" s="129">
        <f t="shared" si="19"/>
        <v>-232938825.67999947</v>
      </c>
    </row>
    <row r="102" spans="1:32" ht="12.75" customHeight="1">
      <c r="A102" s="280" t="s">
        <v>237</v>
      </c>
      <c r="B102" s="281"/>
      <c r="C102" s="281"/>
      <c r="D102" s="281"/>
      <c r="E102" s="282"/>
      <c r="F102" s="10">
        <v>94</v>
      </c>
      <c r="G102" s="100">
        <v>2266361478.7099986</v>
      </c>
      <c r="H102" s="101"/>
      <c r="I102" s="102">
        <v>2266361478.7099986</v>
      </c>
      <c r="J102" s="5">
        <v>2350027502.6600003</v>
      </c>
      <c r="K102" s="6">
        <v>0</v>
      </c>
      <c r="L102" s="75">
        <v>2350027502.6600003</v>
      </c>
      <c r="N102" s="179" t="s">
        <v>237</v>
      </c>
      <c r="O102" s="180"/>
      <c r="P102" s="180"/>
      <c r="Q102" s="180"/>
      <c r="R102" s="181"/>
      <c r="S102" s="10">
        <v>94</v>
      </c>
      <c r="T102" s="5">
        <v>2266361478.7099986</v>
      </c>
      <c r="U102" s="6"/>
      <c r="V102" s="6">
        <f t="shared" si="20"/>
        <v>2266361478.7099986</v>
      </c>
      <c r="W102" s="6">
        <v>2324483801.8499994</v>
      </c>
      <c r="X102" s="6">
        <v>0</v>
      </c>
      <c r="Y102" s="170">
        <f t="shared" si="21"/>
        <v>2324483801.8499994</v>
      </c>
      <c r="AA102" s="129">
        <f t="shared" si="14"/>
        <v>0</v>
      </c>
      <c r="AB102" s="129">
        <f t="shared" si="15"/>
        <v>0</v>
      </c>
      <c r="AC102" s="129">
        <f t="shared" si="16"/>
        <v>0</v>
      </c>
      <c r="AD102" s="129">
        <f t="shared" si="17"/>
        <v>25543700.810000896</v>
      </c>
      <c r="AE102" s="129">
        <f t="shared" si="18"/>
        <v>0</v>
      </c>
      <c r="AF102" s="129">
        <f t="shared" si="19"/>
        <v>25543700.810000896</v>
      </c>
    </row>
    <row r="103" spans="1:32" ht="12.75" customHeight="1">
      <c r="A103" s="280" t="s">
        <v>238</v>
      </c>
      <c r="B103" s="281"/>
      <c r="C103" s="281"/>
      <c r="D103" s="281"/>
      <c r="E103" s="282"/>
      <c r="F103" s="10">
        <v>95</v>
      </c>
      <c r="G103" s="100">
        <v>30133501.58999999</v>
      </c>
      <c r="H103" s="101">
        <v>2641835166.7599993</v>
      </c>
      <c r="I103" s="102">
        <v>2671968668.3499994</v>
      </c>
      <c r="J103" s="5">
        <v>35531867.419999994</v>
      </c>
      <c r="K103" s="6">
        <v>2566880530.25</v>
      </c>
      <c r="L103" s="75">
        <v>2602412397.67</v>
      </c>
      <c r="N103" s="179" t="s">
        <v>238</v>
      </c>
      <c r="O103" s="180"/>
      <c r="P103" s="180"/>
      <c r="Q103" s="180"/>
      <c r="R103" s="181"/>
      <c r="S103" s="10">
        <v>95</v>
      </c>
      <c r="T103" s="5">
        <v>30133501.58999999</v>
      </c>
      <c r="U103" s="6">
        <v>2641835166.7599993</v>
      </c>
      <c r="V103" s="6">
        <f t="shared" si="20"/>
        <v>2671968668.3499994</v>
      </c>
      <c r="W103" s="6">
        <v>29618336.139999967</v>
      </c>
      <c r="X103" s="6">
        <v>2636268032.45</v>
      </c>
      <c r="Y103" s="170">
        <f t="shared" si="21"/>
        <v>2665886368.5899997</v>
      </c>
      <c r="AA103" s="129">
        <f t="shared" si="14"/>
        <v>0</v>
      </c>
      <c r="AB103" s="129">
        <f t="shared" si="15"/>
        <v>0</v>
      </c>
      <c r="AC103" s="129">
        <f t="shared" si="16"/>
        <v>0</v>
      </c>
      <c r="AD103" s="129">
        <f t="shared" si="17"/>
        <v>5913531.280000027</v>
      </c>
      <c r="AE103" s="129">
        <f t="shared" si="18"/>
        <v>-69387502.19999981</v>
      </c>
      <c r="AF103" s="129">
        <f t="shared" si="19"/>
        <v>-63473970.9199996</v>
      </c>
    </row>
    <row r="104" spans="1:32" ht="19.5" customHeight="1">
      <c r="A104" s="280" t="s">
        <v>196</v>
      </c>
      <c r="B104" s="281"/>
      <c r="C104" s="281"/>
      <c r="D104" s="281"/>
      <c r="E104" s="282"/>
      <c r="F104" s="10">
        <v>96</v>
      </c>
      <c r="G104" s="100"/>
      <c r="H104" s="101">
        <v>1415100</v>
      </c>
      <c r="I104" s="102">
        <v>1415100</v>
      </c>
      <c r="J104" s="5">
        <v>0</v>
      </c>
      <c r="K104" s="6">
        <v>934891</v>
      </c>
      <c r="L104" s="75">
        <v>934891</v>
      </c>
      <c r="N104" s="179" t="s">
        <v>196</v>
      </c>
      <c r="O104" s="180"/>
      <c r="P104" s="180"/>
      <c r="Q104" s="180"/>
      <c r="R104" s="181"/>
      <c r="S104" s="10">
        <v>96</v>
      </c>
      <c r="T104" s="5"/>
      <c r="U104" s="6">
        <v>1415100</v>
      </c>
      <c r="V104" s="6">
        <f t="shared" si="20"/>
        <v>1415100</v>
      </c>
      <c r="W104" s="6">
        <v>0</v>
      </c>
      <c r="X104" s="6">
        <v>1099500</v>
      </c>
      <c r="Y104" s="170">
        <f t="shared" si="21"/>
        <v>1099500</v>
      </c>
      <c r="AA104" s="129">
        <f aca="true" t="shared" si="22" ref="AA104:AA128">+G104-T104</f>
        <v>0</v>
      </c>
      <c r="AB104" s="129">
        <f aca="true" t="shared" si="23" ref="AB104:AB128">+H104-U104</f>
        <v>0</v>
      </c>
      <c r="AC104" s="129">
        <f aca="true" t="shared" si="24" ref="AC104:AC128">+I104-V104</f>
        <v>0</v>
      </c>
      <c r="AD104" s="129">
        <f aca="true" t="shared" si="25" ref="AD104:AD128">+J104-W104</f>
        <v>0</v>
      </c>
      <c r="AE104" s="129">
        <f aca="true" t="shared" si="26" ref="AE104:AE128">+K104-X104</f>
        <v>-164609</v>
      </c>
      <c r="AF104" s="129">
        <f aca="true" t="shared" si="27" ref="AF104:AF128">+L104-Y104</f>
        <v>-164609</v>
      </c>
    </row>
    <row r="105" spans="1:32" ht="12.75" customHeight="1">
      <c r="A105" s="280" t="s">
        <v>295</v>
      </c>
      <c r="B105" s="281"/>
      <c r="C105" s="281"/>
      <c r="D105" s="281"/>
      <c r="E105" s="282"/>
      <c r="F105" s="10">
        <v>97</v>
      </c>
      <c r="G105" s="100"/>
      <c r="H105" s="101">
        <v>7055533</v>
      </c>
      <c r="I105" s="102">
        <v>7055533</v>
      </c>
      <c r="J105" s="5">
        <v>0</v>
      </c>
      <c r="K105" s="6">
        <v>7055533</v>
      </c>
      <c r="L105" s="75">
        <v>7055533</v>
      </c>
      <c r="N105" s="179" t="s">
        <v>295</v>
      </c>
      <c r="O105" s="180"/>
      <c r="P105" s="180"/>
      <c r="Q105" s="180"/>
      <c r="R105" s="181"/>
      <c r="S105" s="10">
        <v>97</v>
      </c>
      <c r="T105" s="5"/>
      <c r="U105" s="6">
        <v>7055533</v>
      </c>
      <c r="V105" s="6">
        <f t="shared" si="20"/>
        <v>7055533</v>
      </c>
      <c r="W105" s="6">
        <v>0</v>
      </c>
      <c r="X105" s="6">
        <v>7055533</v>
      </c>
      <c r="Y105" s="170">
        <f t="shared" si="21"/>
        <v>7055533</v>
      </c>
      <c r="AA105" s="129">
        <f t="shared" si="22"/>
        <v>0</v>
      </c>
      <c r="AB105" s="129">
        <f t="shared" si="23"/>
        <v>0</v>
      </c>
      <c r="AC105" s="129">
        <f t="shared" si="24"/>
        <v>0</v>
      </c>
      <c r="AD105" s="129">
        <f t="shared" si="25"/>
        <v>0</v>
      </c>
      <c r="AE105" s="129">
        <f t="shared" si="26"/>
        <v>0</v>
      </c>
      <c r="AF105" s="129">
        <f t="shared" si="27"/>
        <v>0</v>
      </c>
    </row>
    <row r="106" spans="1:32" ht="12.75" customHeight="1">
      <c r="A106" s="280" t="s">
        <v>296</v>
      </c>
      <c r="B106" s="281"/>
      <c r="C106" s="281"/>
      <c r="D106" s="281"/>
      <c r="E106" s="282"/>
      <c r="F106" s="10">
        <v>98</v>
      </c>
      <c r="G106" s="100"/>
      <c r="H106" s="101">
        <v>63750000</v>
      </c>
      <c r="I106" s="102">
        <v>63750000</v>
      </c>
      <c r="J106" s="5">
        <v>0</v>
      </c>
      <c r="K106" s="6">
        <v>33184473</v>
      </c>
      <c r="L106" s="75">
        <v>33184473</v>
      </c>
      <c r="N106" s="179" t="s">
        <v>296</v>
      </c>
      <c r="O106" s="180"/>
      <c r="P106" s="180"/>
      <c r="Q106" s="180"/>
      <c r="R106" s="181"/>
      <c r="S106" s="10">
        <v>98</v>
      </c>
      <c r="T106" s="5"/>
      <c r="U106" s="6">
        <v>63750000</v>
      </c>
      <c r="V106" s="6">
        <f t="shared" si="20"/>
        <v>63750000</v>
      </c>
      <c r="W106" s="6">
        <v>1731229.77</v>
      </c>
      <c r="X106" s="6">
        <v>57800000</v>
      </c>
      <c r="Y106" s="170">
        <f t="shared" si="21"/>
        <v>59531229.77</v>
      </c>
      <c r="AA106" s="129">
        <f t="shared" si="22"/>
        <v>0</v>
      </c>
      <c r="AB106" s="129">
        <f t="shared" si="23"/>
        <v>0</v>
      </c>
      <c r="AC106" s="129">
        <f t="shared" si="24"/>
        <v>0</v>
      </c>
      <c r="AD106" s="129">
        <f t="shared" si="25"/>
        <v>-1731229.77</v>
      </c>
      <c r="AE106" s="129">
        <f t="shared" si="26"/>
        <v>-24615527</v>
      </c>
      <c r="AF106" s="129">
        <f t="shared" si="27"/>
        <v>-26346756.770000003</v>
      </c>
    </row>
    <row r="107" spans="1:32" ht="33" customHeight="1">
      <c r="A107" s="283" t="s">
        <v>297</v>
      </c>
      <c r="B107" s="284"/>
      <c r="C107" s="284"/>
      <c r="D107" s="281"/>
      <c r="E107" s="282"/>
      <c r="F107" s="10">
        <v>99</v>
      </c>
      <c r="G107" s="100">
        <v>34582316.52</v>
      </c>
      <c r="H107" s="101"/>
      <c r="I107" s="102">
        <v>34582316.52</v>
      </c>
      <c r="J107" s="5">
        <v>138351163.53</v>
      </c>
      <c r="K107" s="6">
        <v>0</v>
      </c>
      <c r="L107" s="75">
        <v>138351163.53</v>
      </c>
      <c r="N107" s="182" t="s">
        <v>297</v>
      </c>
      <c r="O107" s="183"/>
      <c r="P107" s="183"/>
      <c r="Q107" s="180"/>
      <c r="R107" s="181"/>
      <c r="S107" s="10">
        <v>99</v>
      </c>
      <c r="T107" s="5">
        <v>34582316.52</v>
      </c>
      <c r="U107" s="6"/>
      <c r="V107" s="6">
        <f t="shared" si="20"/>
        <v>34582316.52</v>
      </c>
      <c r="W107" s="6">
        <v>90390081.8399999</v>
      </c>
      <c r="X107" s="6"/>
      <c r="Y107" s="170">
        <f t="shared" si="21"/>
        <v>90390081.8399999</v>
      </c>
      <c r="AA107" s="129">
        <f t="shared" si="22"/>
        <v>0</v>
      </c>
      <c r="AB107" s="129">
        <f t="shared" si="23"/>
        <v>0</v>
      </c>
      <c r="AC107" s="129">
        <f t="shared" si="24"/>
        <v>0</v>
      </c>
      <c r="AD107" s="129">
        <f t="shared" si="25"/>
        <v>47961081.6900001</v>
      </c>
      <c r="AE107" s="129">
        <f t="shared" si="26"/>
        <v>0</v>
      </c>
      <c r="AF107" s="129">
        <f t="shared" si="27"/>
        <v>47961081.6900001</v>
      </c>
    </row>
    <row r="108" spans="1:32" ht="12.75" customHeight="1">
      <c r="A108" s="283" t="s">
        <v>182</v>
      </c>
      <c r="B108" s="284"/>
      <c r="C108" s="284"/>
      <c r="D108" s="281"/>
      <c r="E108" s="282"/>
      <c r="F108" s="10">
        <v>100</v>
      </c>
      <c r="G108" s="103">
        <v>12756539.77</v>
      </c>
      <c r="H108" s="104">
        <v>96633576.66000001</v>
      </c>
      <c r="I108" s="102">
        <v>109390116.43</v>
      </c>
      <c r="J108" s="76">
        <v>10673591.99</v>
      </c>
      <c r="K108" s="77">
        <v>115187663.76</v>
      </c>
      <c r="L108" s="75">
        <v>125861255.75</v>
      </c>
      <c r="N108" s="182" t="s">
        <v>182</v>
      </c>
      <c r="O108" s="183"/>
      <c r="P108" s="183"/>
      <c r="Q108" s="180"/>
      <c r="R108" s="181"/>
      <c r="S108" s="10">
        <v>100</v>
      </c>
      <c r="T108" s="5">
        <f>SUM(T109:T110)</f>
        <v>12756539.77</v>
      </c>
      <c r="U108" s="6">
        <f>SUM(U109:U110)</f>
        <v>96633576.66000001</v>
      </c>
      <c r="V108" s="6">
        <f>SUM(T108:U108)</f>
        <v>109390116.43</v>
      </c>
      <c r="W108" s="6">
        <f>SUM(W109:W110)</f>
        <v>10450515.88</v>
      </c>
      <c r="X108" s="6">
        <f>SUM(X109:X110)</f>
        <v>84007127.72999969</v>
      </c>
      <c r="Y108" s="170">
        <f t="shared" si="21"/>
        <v>94457643.60999969</v>
      </c>
      <c r="AA108" s="129">
        <f t="shared" si="22"/>
        <v>0</v>
      </c>
      <c r="AB108" s="129">
        <f t="shared" si="23"/>
        <v>0</v>
      </c>
      <c r="AC108" s="129">
        <f t="shared" si="24"/>
        <v>0</v>
      </c>
      <c r="AD108" s="129">
        <f t="shared" si="25"/>
        <v>223076.1099999994</v>
      </c>
      <c r="AE108" s="129">
        <f t="shared" si="26"/>
        <v>31180536.030000314</v>
      </c>
      <c r="AF108" s="129">
        <f t="shared" si="27"/>
        <v>31403612.140000314</v>
      </c>
    </row>
    <row r="109" spans="1:32" ht="12.75" customHeight="1">
      <c r="A109" s="280" t="s">
        <v>239</v>
      </c>
      <c r="B109" s="281"/>
      <c r="C109" s="281"/>
      <c r="D109" s="281"/>
      <c r="E109" s="282"/>
      <c r="F109" s="10">
        <v>101</v>
      </c>
      <c r="G109" s="100">
        <v>12756539.77</v>
      </c>
      <c r="H109" s="101">
        <v>94753195.87</v>
      </c>
      <c r="I109" s="102">
        <v>107509735.64</v>
      </c>
      <c r="J109" s="5">
        <v>10673591.99</v>
      </c>
      <c r="K109" s="6">
        <v>113307282.97</v>
      </c>
      <c r="L109" s="75">
        <v>123980874.96</v>
      </c>
      <c r="N109" s="179" t="s">
        <v>239</v>
      </c>
      <c r="O109" s="180"/>
      <c r="P109" s="180"/>
      <c r="Q109" s="180"/>
      <c r="R109" s="181"/>
      <c r="S109" s="10">
        <v>101</v>
      </c>
      <c r="T109" s="5">
        <v>12756539.77</v>
      </c>
      <c r="U109" s="6">
        <v>94753195.87</v>
      </c>
      <c r="V109" s="6">
        <f t="shared" si="20"/>
        <v>107509735.64</v>
      </c>
      <c r="W109" s="6">
        <v>10450515.88</v>
      </c>
      <c r="X109" s="6">
        <v>82126746.93999968</v>
      </c>
      <c r="Y109" s="170">
        <f t="shared" si="21"/>
        <v>92577262.81999968</v>
      </c>
      <c r="AA109" s="129">
        <f t="shared" si="22"/>
        <v>0</v>
      </c>
      <c r="AB109" s="129">
        <f t="shared" si="23"/>
        <v>0</v>
      </c>
      <c r="AC109" s="129">
        <f t="shared" si="24"/>
        <v>0</v>
      </c>
      <c r="AD109" s="129">
        <f t="shared" si="25"/>
        <v>223076.1099999994</v>
      </c>
      <c r="AE109" s="129">
        <f t="shared" si="26"/>
        <v>31180536.030000314</v>
      </c>
      <c r="AF109" s="129">
        <f t="shared" si="27"/>
        <v>31403612.140000314</v>
      </c>
    </row>
    <row r="110" spans="1:32" ht="12.75" customHeight="1">
      <c r="A110" s="280" t="s">
        <v>240</v>
      </c>
      <c r="B110" s="281"/>
      <c r="C110" s="281"/>
      <c r="D110" s="281"/>
      <c r="E110" s="282"/>
      <c r="F110" s="10">
        <v>102</v>
      </c>
      <c r="G110" s="100"/>
      <c r="H110" s="101">
        <v>1880380.79</v>
      </c>
      <c r="I110" s="102">
        <v>1880380.79</v>
      </c>
      <c r="J110" s="5">
        <v>0</v>
      </c>
      <c r="K110" s="6">
        <v>1880380.79</v>
      </c>
      <c r="L110" s="75">
        <v>1880380.79</v>
      </c>
      <c r="N110" s="179" t="s">
        <v>240</v>
      </c>
      <c r="O110" s="180"/>
      <c r="P110" s="180"/>
      <c r="Q110" s="180"/>
      <c r="R110" s="181"/>
      <c r="S110" s="10">
        <v>102</v>
      </c>
      <c r="T110" s="5"/>
      <c r="U110" s="6">
        <v>1880380.79</v>
      </c>
      <c r="V110" s="6">
        <f t="shared" si="20"/>
        <v>1880380.79</v>
      </c>
      <c r="W110" s="6">
        <v>0</v>
      </c>
      <c r="X110" s="6">
        <v>1880380.79</v>
      </c>
      <c r="Y110" s="170">
        <f t="shared" si="21"/>
        <v>1880380.79</v>
      </c>
      <c r="AA110" s="129">
        <f t="shared" si="22"/>
        <v>0</v>
      </c>
      <c r="AB110" s="129">
        <f t="shared" si="23"/>
        <v>0</v>
      </c>
      <c r="AC110" s="129">
        <f t="shared" si="24"/>
        <v>0</v>
      </c>
      <c r="AD110" s="129">
        <f t="shared" si="25"/>
        <v>0</v>
      </c>
      <c r="AE110" s="129">
        <f t="shared" si="26"/>
        <v>0</v>
      </c>
      <c r="AF110" s="129">
        <f t="shared" si="27"/>
        <v>0</v>
      </c>
    </row>
    <row r="111" spans="1:32" ht="12.75" customHeight="1">
      <c r="A111" s="283" t="s">
        <v>183</v>
      </c>
      <c r="B111" s="284"/>
      <c r="C111" s="284"/>
      <c r="D111" s="281"/>
      <c r="E111" s="282"/>
      <c r="F111" s="10">
        <v>103</v>
      </c>
      <c r="G111" s="103">
        <v>1801487.76</v>
      </c>
      <c r="H111" s="104">
        <v>34418441.25</v>
      </c>
      <c r="I111" s="102">
        <v>36219929.01</v>
      </c>
      <c r="J111" s="76">
        <v>12632418.41</v>
      </c>
      <c r="K111" s="77">
        <v>37546678.800000004</v>
      </c>
      <c r="L111" s="75">
        <v>50179097.21000001</v>
      </c>
      <c r="N111" s="182" t="s">
        <v>183</v>
      </c>
      <c r="O111" s="183"/>
      <c r="P111" s="183"/>
      <c r="Q111" s="180"/>
      <c r="R111" s="181"/>
      <c r="S111" s="10">
        <v>103</v>
      </c>
      <c r="T111" s="5">
        <f>SUM(T112:T113)</f>
        <v>1801487.76</v>
      </c>
      <c r="U111" s="6">
        <f>SUM(U112:U113)</f>
        <v>34418441.25</v>
      </c>
      <c r="V111" s="6">
        <f t="shared" si="20"/>
        <v>36219929.01</v>
      </c>
      <c r="W111" s="6">
        <f>SUM(W112:W113)</f>
        <v>6284297</v>
      </c>
      <c r="X111" s="6">
        <f>SUM(X112:X113)</f>
        <v>39497676.550000004</v>
      </c>
      <c r="Y111" s="170">
        <f t="shared" si="21"/>
        <v>45781973.550000004</v>
      </c>
      <c r="AA111" s="129">
        <f t="shared" si="22"/>
        <v>0</v>
      </c>
      <c r="AB111" s="129">
        <f t="shared" si="23"/>
        <v>0</v>
      </c>
      <c r="AC111" s="129">
        <f t="shared" si="24"/>
        <v>0</v>
      </c>
      <c r="AD111" s="129">
        <f t="shared" si="25"/>
        <v>6348121.41</v>
      </c>
      <c r="AE111" s="129">
        <f t="shared" si="26"/>
        <v>-1950997.75</v>
      </c>
      <c r="AF111" s="129">
        <f t="shared" si="27"/>
        <v>4397123.660000004</v>
      </c>
    </row>
    <row r="112" spans="1:32" ht="12.75" customHeight="1">
      <c r="A112" s="280" t="s">
        <v>241</v>
      </c>
      <c r="B112" s="281"/>
      <c r="C112" s="281"/>
      <c r="D112" s="281"/>
      <c r="E112" s="282"/>
      <c r="F112" s="10">
        <v>104</v>
      </c>
      <c r="G112" s="100">
        <v>1801082.89</v>
      </c>
      <c r="H112" s="101">
        <v>34418441.25</v>
      </c>
      <c r="I112" s="102">
        <v>36219524.14</v>
      </c>
      <c r="J112" s="5">
        <v>12632418.41</v>
      </c>
      <c r="K112" s="6">
        <v>37532364.42</v>
      </c>
      <c r="L112" s="75">
        <v>50164782.83</v>
      </c>
      <c r="N112" s="179" t="s">
        <v>241</v>
      </c>
      <c r="O112" s="180"/>
      <c r="P112" s="180"/>
      <c r="Q112" s="180"/>
      <c r="R112" s="181"/>
      <c r="S112" s="10">
        <v>104</v>
      </c>
      <c r="T112" s="5">
        <v>1801082.89</v>
      </c>
      <c r="U112" s="6">
        <v>34418441.25</v>
      </c>
      <c r="V112" s="6">
        <f t="shared" si="20"/>
        <v>36219524.14</v>
      </c>
      <c r="W112" s="6">
        <v>6284297</v>
      </c>
      <c r="X112" s="6">
        <v>39483362.17</v>
      </c>
      <c r="Y112" s="170">
        <f t="shared" si="21"/>
        <v>45767659.17</v>
      </c>
      <c r="AA112" s="129">
        <f t="shared" si="22"/>
        <v>0</v>
      </c>
      <c r="AB112" s="129">
        <f t="shared" si="23"/>
        <v>0</v>
      </c>
      <c r="AC112" s="129">
        <f t="shared" si="24"/>
        <v>0</v>
      </c>
      <c r="AD112" s="129">
        <f t="shared" si="25"/>
        <v>6348121.41</v>
      </c>
      <c r="AE112" s="129">
        <f t="shared" si="26"/>
        <v>-1950997.75</v>
      </c>
      <c r="AF112" s="129">
        <f t="shared" si="27"/>
        <v>4397123.659999996</v>
      </c>
    </row>
    <row r="113" spans="1:32" ht="12.75" customHeight="1">
      <c r="A113" s="280" t="s">
        <v>242</v>
      </c>
      <c r="B113" s="281"/>
      <c r="C113" s="281"/>
      <c r="D113" s="281"/>
      <c r="E113" s="282"/>
      <c r="F113" s="10">
        <v>105</v>
      </c>
      <c r="G113" s="100">
        <v>404.87</v>
      </c>
      <c r="H113" s="101">
        <v>0</v>
      </c>
      <c r="I113" s="102">
        <v>404.87</v>
      </c>
      <c r="J113" s="5">
        <v>0</v>
      </c>
      <c r="K113" s="6">
        <v>14314.38</v>
      </c>
      <c r="L113" s="75">
        <v>14314.38</v>
      </c>
      <c r="N113" s="179" t="s">
        <v>242</v>
      </c>
      <c r="O113" s="180"/>
      <c r="P113" s="180"/>
      <c r="Q113" s="180"/>
      <c r="R113" s="181"/>
      <c r="S113" s="10">
        <v>105</v>
      </c>
      <c r="T113" s="5">
        <v>404.87</v>
      </c>
      <c r="U113" s="6">
        <v>0</v>
      </c>
      <c r="V113" s="6">
        <f t="shared" si="20"/>
        <v>404.87</v>
      </c>
      <c r="W113" s="6"/>
      <c r="X113" s="6">
        <v>14314.3799999999</v>
      </c>
      <c r="Y113" s="170">
        <f t="shared" si="21"/>
        <v>14314.3799999999</v>
      </c>
      <c r="AA113" s="129">
        <f t="shared" si="22"/>
        <v>0</v>
      </c>
      <c r="AB113" s="129">
        <f t="shared" si="23"/>
        <v>0</v>
      </c>
      <c r="AC113" s="129">
        <f t="shared" si="24"/>
        <v>0</v>
      </c>
      <c r="AD113" s="129">
        <f t="shared" si="25"/>
        <v>0</v>
      </c>
      <c r="AE113" s="129">
        <f t="shared" si="26"/>
        <v>1.000444171950221E-10</v>
      </c>
      <c r="AF113" s="129">
        <f t="shared" si="27"/>
        <v>1.000444171950221E-10</v>
      </c>
    </row>
    <row r="114" spans="1:32" ht="12.75" customHeight="1">
      <c r="A114" s="283" t="s">
        <v>298</v>
      </c>
      <c r="B114" s="284"/>
      <c r="C114" s="284"/>
      <c r="D114" s="281"/>
      <c r="E114" s="282"/>
      <c r="F114" s="10">
        <v>106</v>
      </c>
      <c r="G114" s="100"/>
      <c r="H114" s="101"/>
      <c r="I114" s="102">
        <v>0</v>
      </c>
      <c r="J114" s="5">
        <v>0</v>
      </c>
      <c r="K114" s="6">
        <v>0</v>
      </c>
      <c r="L114" s="75">
        <v>0</v>
      </c>
      <c r="N114" s="182" t="s">
        <v>298</v>
      </c>
      <c r="O114" s="183"/>
      <c r="P114" s="183"/>
      <c r="Q114" s="180"/>
      <c r="R114" s="181"/>
      <c r="S114" s="10">
        <v>106</v>
      </c>
      <c r="T114" s="5"/>
      <c r="U114" s="6"/>
      <c r="V114" s="6">
        <f t="shared" si="20"/>
        <v>0</v>
      </c>
      <c r="W114" s="6"/>
      <c r="X114" s="6"/>
      <c r="Y114" s="170">
        <f t="shared" si="21"/>
        <v>0</v>
      </c>
      <c r="AA114" s="129">
        <f t="shared" si="22"/>
        <v>0</v>
      </c>
      <c r="AB114" s="129">
        <f t="shared" si="23"/>
        <v>0</v>
      </c>
      <c r="AC114" s="129">
        <f t="shared" si="24"/>
        <v>0</v>
      </c>
      <c r="AD114" s="129">
        <f t="shared" si="25"/>
        <v>0</v>
      </c>
      <c r="AE114" s="129">
        <f t="shared" si="26"/>
        <v>0</v>
      </c>
      <c r="AF114" s="129">
        <f t="shared" si="27"/>
        <v>0</v>
      </c>
    </row>
    <row r="115" spans="1:32" ht="12.75" customHeight="1">
      <c r="A115" s="283" t="s">
        <v>184</v>
      </c>
      <c r="B115" s="284"/>
      <c r="C115" s="284"/>
      <c r="D115" s="281"/>
      <c r="E115" s="282"/>
      <c r="F115" s="10">
        <v>107</v>
      </c>
      <c r="G115" s="103">
        <v>0</v>
      </c>
      <c r="H115" s="104">
        <v>0</v>
      </c>
      <c r="I115" s="102">
        <v>0</v>
      </c>
      <c r="J115" s="76">
        <v>0</v>
      </c>
      <c r="K115" s="77">
        <v>0</v>
      </c>
      <c r="L115" s="75">
        <v>0</v>
      </c>
      <c r="N115" s="182" t="s">
        <v>184</v>
      </c>
      <c r="O115" s="183"/>
      <c r="P115" s="183"/>
      <c r="Q115" s="180"/>
      <c r="R115" s="181"/>
      <c r="S115" s="10">
        <v>107</v>
      </c>
      <c r="T115" s="5">
        <f>SUM(T116:T118)</f>
        <v>0</v>
      </c>
      <c r="U115" s="6">
        <f>SUM(U116:U118)</f>
        <v>0</v>
      </c>
      <c r="V115" s="6">
        <f t="shared" si="20"/>
        <v>0</v>
      </c>
      <c r="W115" s="6">
        <f>SUM(W116:W118)</f>
        <v>0</v>
      </c>
      <c r="X115" s="6">
        <f>SUM(X116:X118)</f>
        <v>0</v>
      </c>
      <c r="Y115" s="170">
        <f t="shared" si="21"/>
        <v>0</v>
      </c>
      <c r="AA115" s="129">
        <f t="shared" si="22"/>
        <v>0</v>
      </c>
      <c r="AB115" s="129">
        <f t="shared" si="23"/>
        <v>0</v>
      </c>
      <c r="AC115" s="129">
        <f t="shared" si="24"/>
        <v>0</v>
      </c>
      <c r="AD115" s="129">
        <f t="shared" si="25"/>
        <v>0</v>
      </c>
      <c r="AE115" s="129">
        <f t="shared" si="26"/>
        <v>0</v>
      </c>
      <c r="AF115" s="129">
        <f t="shared" si="27"/>
        <v>0</v>
      </c>
    </row>
    <row r="116" spans="1:32" ht="12.75" customHeight="1">
      <c r="A116" s="280" t="s">
        <v>224</v>
      </c>
      <c r="B116" s="281"/>
      <c r="C116" s="281"/>
      <c r="D116" s="281"/>
      <c r="E116" s="282"/>
      <c r="F116" s="10">
        <v>108</v>
      </c>
      <c r="G116" s="100"/>
      <c r="H116" s="101"/>
      <c r="I116" s="102">
        <v>0</v>
      </c>
      <c r="J116" s="5">
        <v>0</v>
      </c>
      <c r="K116" s="6">
        <v>0</v>
      </c>
      <c r="L116" s="75">
        <v>0</v>
      </c>
      <c r="N116" s="179" t="s">
        <v>224</v>
      </c>
      <c r="O116" s="180"/>
      <c r="P116" s="180"/>
      <c r="Q116" s="180"/>
      <c r="R116" s="181"/>
      <c r="S116" s="10">
        <v>108</v>
      </c>
      <c r="T116" s="5"/>
      <c r="U116" s="6"/>
      <c r="V116" s="6">
        <f t="shared" si="20"/>
        <v>0</v>
      </c>
      <c r="W116" s="6"/>
      <c r="X116" s="6"/>
      <c r="Y116" s="170">
        <f t="shared" si="21"/>
        <v>0</v>
      </c>
      <c r="AA116" s="129">
        <f t="shared" si="22"/>
        <v>0</v>
      </c>
      <c r="AB116" s="129">
        <f t="shared" si="23"/>
        <v>0</v>
      </c>
      <c r="AC116" s="129">
        <f t="shared" si="24"/>
        <v>0</v>
      </c>
      <c r="AD116" s="129">
        <f t="shared" si="25"/>
        <v>0</v>
      </c>
      <c r="AE116" s="129">
        <f t="shared" si="26"/>
        <v>0</v>
      </c>
      <c r="AF116" s="129">
        <f t="shared" si="27"/>
        <v>0</v>
      </c>
    </row>
    <row r="117" spans="1:32" ht="12.75" customHeight="1">
      <c r="A117" s="280" t="s">
        <v>225</v>
      </c>
      <c r="B117" s="281"/>
      <c r="C117" s="281"/>
      <c r="D117" s="281"/>
      <c r="E117" s="282"/>
      <c r="F117" s="10">
        <v>109</v>
      </c>
      <c r="G117" s="100"/>
      <c r="H117" s="101"/>
      <c r="I117" s="102">
        <v>0</v>
      </c>
      <c r="J117" s="5">
        <v>0</v>
      </c>
      <c r="K117" s="6">
        <v>0</v>
      </c>
      <c r="L117" s="75">
        <v>0</v>
      </c>
      <c r="N117" s="179" t="s">
        <v>225</v>
      </c>
      <c r="O117" s="180"/>
      <c r="P117" s="180"/>
      <c r="Q117" s="180"/>
      <c r="R117" s="181"/>
      <c r="S117" s="10">
        <v>109</v>
      </c>
      <c r="T117" s="5"/>
      <c r="U117" s="6"/>
      <c r="V117" s="6">
        <f t="shared" si="20"/>
        <v>0</v>
      </c>
      <c r="W117" s="6"/>
      <c r="X117" s="6"/>
      <c r="Y117" s="170">
        <f t="shared" si="21"/>
        <v>0</v>
      </c>
      <c r="AA117" s="129">
        <f t="shared" si="22"/>
        <v>0</v>
      </c>
      <c r="AB117" s="129">
        <f t="shared" si="23"/>
        <v>0</v>
      </c>
      <c r="AC117" s="129">
        <f t="shared" si="24"/>
        <v>0</v>
      </c>
      <c r="AD117" s="129">
        <f t="shared" si="25"/>
        <v>0</v>
      </c>
      <c r="AE117" s="129">
        <f t="shared" si="26"/>
        <v>0</v>
      </c>
      <c r="AF117" s="129">
        <f t="shared" si="27"/>
        <v>0</v>
      </c>
    </row>
    <row r="118" spans="1:32" ht="12.75" customHeight="1">
      <c r="A118" s="280" t="s">
        <v>226</v>
      </c>
      <c r="B118" s="281"/>
      <c r="C118" s="281"/>
      <c r="D118" s="281"/>
      <c r="E118" s="282"/>
      <c r="F118" s="10">
        <v>110</v>
      </c>
      <c r="G118" s="100"/>
      <c r="H118" s="101"/>
      <c r="I118" s="102">
        <v>0</v>
      </c>
      <c r="J118" s="5">
        <v>0</v>
      </c>
      <c r="K118" s="6">
        <v>0</v>
      </c>
      <c r="L118" s="75">
        <v>0</v>
      </c>
      <c r="N118" s="179" t="s">
        <v>226</v>
      </c>
      <c r="O118" s="180"/>
      <c r="P118" s="180"/>
      <c r="Q118" s="180"/>
      <c r="R118" s="181"/>
      <c r="S118" s="10">
        <v>110</v>
      </c>
      <c r="T118" s="5"/>
      <c r="U118" s="6"/>
      <c r="V118" s="6">
        <f t="shared" si="20"/>
        <v>0</v>
      </c>
      <c r="W118" s="6"/>
      <c r="X118" s="6"/>
      <c r="Y118" s="170">
        <f t="shared" si="21"/>
        <v>0</v>
      </c>
      <c r="AA118" s="129">
        <f t="shared" si="22"/>
        <v>0</v>
      </c>
      <c r="AB118" s="129">
        <f t="shared" si="23"/>
        <v>0</v>
      </c>
      <c r="AC118" s="129">
        <f t="shared" si="24"/>
        <v>0</v>
      </c>
      <c r="AD118" s="129">
        <f t="shared" si="25"/>
        <v>0</v>
      </c>
      <c r="AE118" s="129">
        <f t="shared" si="26"/>
        <v>0</v>
      </c>
      <c r="AF118" s="129">
        <f t="shared" si="27"/>
        <v>0</v>
      </c>
    </row>
    <row r="119" spans="1:32" ht="12.75" customHeight="1">
      <c r="A119" s="283" t="s">
        <v>185</v>
      </c>
      <c r="B119" s="284"/>
      <c r="C119" s="284"/>
      <c r="D119" s="281"/>
      <c r="E119" s="282"/>
      <c r="F119" s="10">
        <v>111</v>
      </c>
      <c r="G119" s="103">
        <v>20874083.50999999</v>
      </c>
      <c r="H119" s="104">
        <v>219900776.4199999</v>
      </c>
      <c r="I119" s="102">
        <v>240774859.9299999</v>
      </c>
      <c r="J119" s="76">
        <v>13761136.800000003</v>
      </c>
      <c r="K119" s="77">
        <v>209655756.02999997</v>
      </c>
      <c r="L119" s="75">
        <v>223416892.82999998</v>
      </c>
      <c r="N119" s="182" t="s">
        <v>185</v>
      </c>
      <c r="O119" s="183"/>
      <c r="P119" s="183"/>
      <c r="Q119" s="180"/>
      <c r="R119" s="181"/>
      <c r="S119" s="10">
        <v>111</v>
      </c>
      <c r="T119" s="5">
        <f>SUM(T120:T123)</f>
        <v>20874083.50999999</v>
      </c>
      <c r="U119" s="6">
        <f>SUM(U120:U123)</f>
        <v>219900776.4199999</v>
      </c>
      <c r="V119" s="6">
        <f t="shared" si="20"/>
        <v>240774859.9299999</v>
      </c>
      <c r="W119" s="6">
        <f>SUM(W120:W123)</f>
        <v>15104066.11999998</v>
      </c>
      <c r="X119" s="6">
        <f>SUM(X120:X123)</f>
        <v>219721456.19999966</v>
      </c>
      <c r="Y119" s="170">
        <f t="shared" si="21"/>
        <v>234825522.31999964</v>
      </c>
      <c r="AA119" s="129">
        <f t="shared" si="22"/>
        <v>0</v>
      </c>
      <c r="AB119" s="129">
        <f t="shared" si="23"/>
        <v>0</v>
      </c>
      <c r="AC119" s="129">
        <f t="shared" si="24"/>
        <v>0</v>
      </c>
      <c r="AD119" s="129">
        <f t="shared" si="25"/>
        <v>-1342929.319999978</v>
      </c>
      <c r="AE119" s="129">
        <f t="shared" si="26"/>
        <v>-10065700.169999689</v>
      </c>
      <c r="AF119" s="129">
        <f t="shared" si="27"/>
        <v>-11408629.489999652</v>
      </c>
    </row>
    <row r="120" spans="1:32" ht="12.75" customHeight="1">
      <c r="A120" s="280" t="s">
        <v>227</v>
      </c>
      <c r="B120" s="281"/>
      <c r="C120" s="281"/>
      <c r="D120" s="281"/>
      <c r="E120" s="282"/>
      <c r="F120" s="10">
        <v>112</v>
      </c>
      <c r="G120" s="100">
        <v>3105229</v>
      </c>
      <c r="H120" s="101">
        <v>111594696.2599999</v>
      </c>
      <c r="I120" s="102">
        <v>114699925.2599999</v>
      </c>
      <c r="J120" s="5">
        <v>3749146.7699999996</v>
      </c>
      <c r="K120" s="6">
        <v>79523988.06</v>
      </c>
      <c r="L120" s="75">
        <v>83273134.83</v>
      </c>
      <c r="N120" s="179" t="s">
        <v>227</v>
      </c>
      <c r="O120" s="180"/>
      <c r="P120" s="180"/>
      <c r="Q120" s="180"/>
      <c r="R120" s="181"/>
      <c r="S120" s="10">
        <v>112</v>
      </c>
      <c r="T120" s="5">
        <v>3105229</v>
      </c>
      <c r="U120" s="6">
        <v>111594696.2599999</v>
      </c>
      <c r="V120" s="6">
        <f t="shared" si="20"/>
        <v>114699925.2599999</v>
      </c>
      <c r="W120" s="6">
        <v>4268953.229999988</v>
      </c>
      <c r="X120" s="6">
        <v>83979978.45999987</v>
      </c>
      <c r="Y120" s="170">
        <f t="shared" si="21"/>
        <v>88248931.68999986</v>
      </c>
      <c r="AA120" s="129">
        <f t="shared" si="22"/>
        <v>0</v>
      </c>
      <c r="AB120" s="129">
        <f t="shared" si="23"/>
        <v>0</v>
      </c>
      <c r="AC120" s="129">
        <f t="shared" si="24"/>
        <v>0</v>
      </c>
      <c r="AD120" s="129">
        <f t="shared" si="25"/>
        <v>-519806.4599999888</v>
      </c>
      <c r="AE120" s="129">
        <f t="shared" si="26"/>
        <v>-4455990.399999872</v>
      </c>
      <c r="AF120" s="129">
        <f t="shared" si="27"/>
        <v>-4975796.859999865</v>
      </c>
    </row>
    <row r="121" spans="1:32" ht="12.75" customHeight="1">
      <c r="A121" s="280" t="s">
        <v>228</v>
      </c>
      <c r="B121" s="281"/>
      <c r="C121" s="281"/>
      <c r="D121" s="281"/>
      <c r="E121" s="282"/>
      <c r="F121" s="10">
        <v>113</v>
      </c>
      <c r="G121" s="100">
        <v>196460.95</v>
      </c>
      <c r="H121" s="101">
        <v>40350176.77</v>
      </c>
      <c r="I121" s="102">
        <v>40546637.720000006</v>
      </c>
      <c r="J121" s="5">
        <v>186624.81</v>
      </c>
      <c r="K121" s="6">
        <v>45875960.48999999</v>
      </c>
      <c r="L121" s="75">
        <v>46062585.29999999</v>
      </c>
      <c r="N121" s="179" t="s">
        <v>228</v>
      </c>
      <c r="O121" s="180"/>
      <c r="P121" s="180"/>
      <c r="Q121" s="180"/>
      <c r="R121" s="181"/>
      <c r="S121" s="10">
        <v>113</v>
      </c>
      <c r="T121" s="5">
        <v>196460.95</v>
      </c>
      <c r="U121" s="6">
        <v>40350176.77</v>
      </c>
      <c r="V121" s="6">
        <f t="shared" si="20"/>
        <v>40546637.720000006</v>
      </c>
      <c r="W121" s="6">
        <v>4118.699999999989</v>
      </c>
      <c r="X121" s="6">
        <v>48110630.37000001</v>
      </c>
      <c r="Y121" s="170">
        <f t="shared" si="21"/>
        <v>48114749.070000015</v>
      </c>
      <c r="AA121" s="129">
        <f t="shared" si="22"/>
        <v>0</v>
      </c>
      <c r="AB121" s="129">
        <f t="shared" si="23"/>
        <v>0</v>
      </c>
      <c r="AC121" s="129">
        <f t="shared" si="24"/>
        <v>0</v>
      </c>
      <c r="AD121" s="129">
        <f t="shared" si="25"/>
        <v>182506.11000000002</v>
      </c>
      <c r="AE121" s="129">
        <f t="shared" si="26"/>
        <v>-2234669.880000025</v>
      </c>
      <c r="AF121" s="129">
        <f t="shared" si="27"/>
        <v>-2052163.7700000256</v>
      </c>
    </row>
    <row r="122" spans="1:32" ht="12.75" customHeight="1">
      <c r="A122" s="280" t="s">
        <v>229</v>
      </c>
      <c r="B122" s="281"/>
      <c r="C122" s="281"/>
      <c r="D122" s="281"/>
      <c r="E122" s="282"/>
      <c r="F122" s="10">
        <v>114</v>
      </c>
      <c r="G122" s="100"/>
      <c r="H122" s="101"/>
      <c r="I122" s="102">
        <v>0</v>
      </c>
      <c r="J122" s="5">
        <v>0</v>
      </c>
      <c r="K122" s="6">
        <v>0</v>
      </c>
      <c r="L122" s="75">
        <v>0</v>
      </c>
      <c r="N122" s="179" t="s">
        <v>229</v>
      </c>
      <c r="O122" s="180"/>
      <c r="P122" s="180"/>
      <c r="Q122" s="180"/>
      <c r="R122" s="181"/>
      <c r="S122" s="10">
        <v>114</v>
      </c>
      <c r="T122" s="5"/>
      <c r="U122" s="6"/>
      <c r="V122" s="6">
        <f t="shared" si="20"/>
        <v>0</v>
      </c>
      <c r="W122" s="6">
        <v>0</v>
      </c>
      <c r="X122" s="6">
        <v>0</v>
      </c>
      <c r="Y122" s="170">
        <f t="shared" si="21"/>
        <v>0</v>
      </c>
      <c r="AA122" s="129">
        <f t="shared" si="22"/>
        <v>0</v>
      </c>
      <c r="AB122" s="129">
        <f t="shared" si="23"/>
        <v>0</v>
      </c>
      <c r="AC122" s="129">
        <f t="shared" si="24"/>
        <v>0</v>
      </c>
      <c r="AD122" s="129">
        <f t="shared" si="25"/>
        <v>0</v>
      </c>
      <c r="AE122" s="129">
        <f t="shared" si="26"/>
        <v>0</v>
      </c>
      <c r="AF122" s="129">
        <f t="shared" si="27"/>
        <v>0</v>
      </c>
    </row>
    <row r="123" spans="1:32" ht="12.75" customHeight="1">
      <c r="A123" s="280" t="s">
        <v>230</v>
      </c>
      <c r="B123" s="281"/>
      <c r="C123" s="281"/>
      <c r="D123" s="281"/>
      <c r="E123" s="282"/>
      <c r="F123" s="10">
        <v>115</v>
      </c>
      <c r="G123" s="100">
        <v>17572393.55999999</v>
      </c>
      <c r="H123" s="101">
        <v>67955903.39</v>
      </c>
      <c r="I123" s="102">
        <v>85528296.94999999</v>
      </c>
      <c r="J123" s="5">
        <v>9825365.220000003</v>
      </c>
      <c r="K123" s="6">
        <v>84255807.48</v>
      </c>
      <c r="L123" s="75">
        <v>94081172.7</v>
      </c>
      <c r="N123" s="179" t="s">
        <v>230</v>
      </c>
      <c r="O123" s="180"/>
      <c r="P123" s="180"/>
      <c r="Q123" s="180"/>
      <c r="R123" s="181"/>
      <c r="S123" s="10">
        <v>115</v>
      </c>
      <c r="T123" s="5">
        <v>17572393.55999999</v>
      </c>
      <c r="U123" s="6">
        <v>67955903.39</v>
      </c>
      <c r="V123" s="6">
        <f t="shared" si="20"/>
        <v>85528296.94999999</v>
      </c>
      <c r="W123" s="6">
        <v>10830994.189999992</v>
      </c>
      <c r="X123" s="6">
        <v>87630847.36999977</v>
      </c>
      <c r="Y123" s="170">
        <f t="shared" si="21"/>
        <v>98461841.55999976</v>
      </c>
      <c r="AA123" s="129">
        <f t="shared" si="22"/>
        <v>0</v>
      </c>
      <c r="AB123" s="129">
        <f t="shared" si="23"/>
        <v>0</v>
      </c>
      <c r="AC123" s="129">
        <f t="shared" si="24"/>
        <v>0</v>
      </c>
      <c r="AD123" s="129">
        <f t="shared" si="25"/>
        <v>-1005628.9699999895</v>
      </c>
      <c r="AE123" s="129">
        <f t="shared" si="26"/>
        <v>-3375039.889999762</v>
      </c>
      <c r="AF123" s="129">
        <f t="shared" si="27"/>
        <v>-4380668.859999761</v>
      </c>
    </row>
    <row r="124" spans="1:32" ht="26.25" customHeight="1">
      <c r="A124" s="283" t="s">
        <v>186</v>
      </c>
      <c r="B124" s="284"/>
      <c r="C124" s="284"/>
      <c r="D124" s="281"/>
      <c r="E124" s="282"/>
      <c r="F124" s="10">
        <v>116</v>
      </c>
      <c r="G124" s="103">
        <v>6130813.82</v>
      </c>
      <c r="H124" s="104">
        <v>304147032.35999995</v>
      </c>
      <c r="I124" s="102">
        <v>310277846.17999995</v>
      </c>
      <c r="J124" s="76">
        <v>1616084.84</v>
      </c>
      <c r="K124" s="77">
        <v>321835301.65000004</v>
      </c>
      <c r="L124" s="75">
        <v>323451386.49</v>
      </c>
      <c r="N124" s="182" t="s">
        <v>186</v>
      </c>
      <c r="O124" s="183"/>
      <c r="P124" s="183"/>
      <c r="Q124" s="180"/>
      <c r="R124" s="181"/>
      <c r="S124" s="10">
        <v>116</v>
      </c>
      <c r="T124" s="5">
        <f>SUM(T125:T126)</f>
        <v>6130813.82</v>
      </c>
      <c r="U124" s="6">
        <f>SUM(U125:U126)</f>
        <v>304147032.35999995</v>
      </c>
      <c r="V124" s="6">
        <f t="shared" si="20"/>
        <v>310277846.17999995</v>
      </c>
      <c r="W124" s="6">
        <f>SUM(W125:W126)</f>
        <v>4286143.580000002</v>
      </c>
      <c r="X124" s="6">
        <f>SUM(X125:X126)</f>
        <v>317064980.099999</v>
      </c>
      <c r="Y124" s="170">
        <f t="shared" si="21"/>
        <v>321351123.679999</v>
      </c>
      <c r="AA124" s="129">
        <f t="shared" si="22"/>
        <v>0</v>
      </c>
      <c r="AB124" s="129">
        <f t="shared" si="23"/>
        <v>0</v>
      </c>
      <c r="AC124" s="129">
        <f t="shared" si="24"/>
        <v>0</v>
      </c>
      <c r="AD124" s="129">
        <f t="shared" si="25"/>
        <v>-2670058.740000002</v>
      </c>
      <c r="AE124" s="129">
        <f t="shared" si="26"/>
        <v>4770321.550001025</v>
      </c>
      <c r="AF124" s="129">
        <f t="shared" si="27"/>
        <v>2100262.8100010157</v>
      </c>
    </row>
    <row r="125" spans="1:32" ht="12.75" customHeight="1">
      <c r="A125" s="280" t="s">
        <v>231</v>
      </c>
      <c r="B125" s="281"/>
      <c r="C125" s="281"/>
      <c r="D125" s="281"/>
      <c r="E125" s="282"/>
      <c r="F125" s="10">
        <v>117</v>
      </c>
      <c r="G125" s="100"/>
      <c r="H125" s="101"/>
      <c r="I125" s="102">
        <v>0</v>
      </c>
      <c r="J125" s="5">
        <v>0</v>
      </c>
      <c r="K125" s="6">
        <v>0</v>
      </c>
      <c r="L125" s="75">
        <v>0</v>
      </c>
      <c r="N125" s="179" t="s">
        <v>231</v>
      </c>
      <c r="O125" s="180"/>
      <c r="P125" s="180"/>
      <c r="Q125" s="180"/>
      <c r="R125" s="181"/>
      <c r="S125" s="10">
        <v>117</v>
      </c>
      <c r="T125" s="5"/>
      <c r="U125" s="6"/>
      <c r="V125" s="6">
        <f t="shared" si="20"/>
        <v>0</v>
      </c>
      <c r="W125" s="6">
        <v>0</v>
      </c>
      <c r="X125" s="6">
        <v>0</v>
      </c>
      <c r="Y125" s="170">
        <f t="shared" si="21"/>
        <v>0</v>
      </c>
      <c r="AA125" s="129">
        <f t="shared" si="22"/>
        <v>0</v>
      </c>
      <c r="AB125" s="129">
        <f t="shared" si="23"/>
        <v>0</v>
      </c>
      <c r="AC125" s="129">
        <f t="shared" si="24"/>
        <v>0</v>
      </c>
      <c r="AD125" s="129">
        <f t="shared" si="25"/>
        <v>0</v>
      </c>
      <c r="AE125" s="129">
        <f t="shared" si="26"/>
        <v>0</v>
      </c>
      <c r="AF125" s="129">
        <f t="shared" si="27"/>
        <v>0</v>
      </c>
    </row>
    <row r="126" spans="1:32" ht="12.75" customHeight="1">
      <c r="A126" s="280" t="s">
        <v>232</v>
      </c>
      <c r="B126" s="281"/>
      <c r="C126" s="281"/>
      <c r="D126" s="281"/>
      <c r="E126" s="282"/>
      <c r="F126" s="10">
        <v>118</v>
      </c>
      <c r="G126" s="100">
        <v>6130813.82</v>
      </c>
      <c r="H126" s="101">
        <v>304147032.35999995</v>
      </c>
      <c r="I126" s="102">
        <v>310277846.17999995</v>
      </c>
      <c r="J126" s="5">
        <v>1616084.84</v>
      </c>
      <c r="K126" s="6">
        <v>321835301.65000004</v>
      </c>
      <c r="L126" s="75">
        <v>323451386.49</v>
      </c>
      <c r="N126" s="179" t="s">
        <v>232</v>
      </c>
      <c r="O126" s="180"/>
      <c r="P126" s="180"/>
      <c r="Q126" s="180"/>
      <c r="R126" s="181"/>
      <c r="S126" s="10">
        <v>118</v>
      </c>
      <c r="T126" s="5">
        <v>6130813.82</v>
      </c>
      <c r="U126" s="6">
        <v>304147032.35999995</v>
      </c>
      <c r="V126" s="6">
        <f t="shared" si="20"/>
        <v>310277846.17999995</v>
      </c>
      <c r="W126" s="6">
        <v>4286143.580000002</v>
      </c>
      <c r="X126" s="6">
        <v>317064980.099999</v>
      </c>
      <c r="Y126" s="170">
        <f t="shared" si="21"/>
        <v>321351123.679999</v>
      </c>
      <c r="AA126" s="129">
        <f t="shared" si="22"/>
        <v>0</v>
      </c>
      <c r="AB126" s="129">
        <f t="shared" si="23"/>
        <v>0</v>
      </c>
      <c r="AC126" s="129">
        <f t="shared" si="24"/>
        <v>0</v>
      </c>
      <c r="AD126" s="129">
        <f t="shared" si="25"/>
        <v>-2670058.740000002</v>
      </c>
      <c r="AE126" s="129">
        <f t="shared" si="26"/>
        <v>4770321.550001025</v>
      </c>
      <c r="AF126" s="129">
        <f t="shared" si="27"/>
        <v>2100262.8100010157</v>
      </c>
    </row>
    <row r="127" spans="1:32" ht="12.75" customHeight="1">
      <c r="A127" s="283" t="s">
        <v>187</v>
      </c>
      <c r="B127" s="284"/>
      <c r="C127" s="284"/>
      <c r="D127" s="281"/>
      <c r="E127" s="282"/>
      <c r="F127" s="10">
        <v>119</v>
      </c>
      <c r="G127" s="103">
        <v>2526031881.5399985</v>
      </c>
      <c r="H127" s="104">
        <v>5890597538.029999</v>
      </c>
      <c r="I127" s="102">
        <v>8416629419.569998</v>
      </c>
      <c r="J127" s="76">
        <v>2790651520.1700006</v>
      </c>
      <c r="K127" s="77">
        <v>5950772235.504375</v>
      </c>
      <c r="L127" s="75">
        <v>8741423755.674376</v>
      </c>
      <c r="N127" s="182" t="s">
        <v>187</v>
      </c>
      <c r="O127" s="183"/>
      <c r="P127" s="183"/>
      <c r="Q127" s="180"/>
      <c r="R127" s="181"/>
      <c r="S127" s="10">
        <v>119</v>
      </c>
      <c r="T127" s="5">
        <f>T79+T99+T100+T107+T108+T111+T114+T115+T119+T124</f>
        <v>2526031881.5399985</v>
      </c>
      <c r="U127" s="6">
        <f>U79+U99+U100+U107+U108+U111+U114+U115+U119+U124</f>
        <v>5890597538.029999</v>
      </c>
      <c r="V127" s="6">
        <f t="shared" si="20"/>
        <v>8416629419.569998</v>
      </c>
      <c r="W127" s="6">
        <f>W79+W99+W100+W107+W108+W111+W114+W115+W119+W124</f>
        <v>2670187033.779998</v>
      </c>
      <c r="X127" s="6">
        <f>X79+X99+X100+X107+X108+X111+X114+X115+X119+X124</f>
        <v>6226316497.779996</v>
      </c>
      <c r="Y127" s="170">
        <f t="shared" si="21"/>
        <v>8896503531.559994</v>
      </c>
      <c r="AA127" s="129">
        <f t="shared" si="22"/>
        <v>0</v>
      </c>
      <c r="AB127" s="129">
        <f t="shared" si="23"/>
        <v>0</v>
      </c>
      <c r="AC127" s="129">
        <f t="shared" si="24"/>
        <v>0</v>
      </c>
      <c r="AD127" s="129">
        <f t="shared" si="25"/>
        <v>120464486.39000273</v>
      </c>
      <c r="AE127" s="129">
        <f t="shared" si="26"/>
        <v>-275544262.27562046</v>
      </c>
      <c r="AF127" s="129">
        <f t="shared" si="27"/>
        <v>-155079775.8856182</v>
      </c>
    </row>
    <row r="128" spans="1:32" ht="12.75" customHeight="1">
      <c r="A128" s="285" t="s">
        <v>33</v>
      </c>
      <c r="B128" s="286"/>
      <c r="C128" s="286"/>
      <c r="D128" s="287"/>
      <c r="E128" s="291"/>
      <c r="F128" s="12">
        <v>120</v>
      </c>
      <c r="G128" s="105">
        <v>71168.25</v>
      </c>
      <c r="H128" s="106">
        <v>1143378951.5799997</v>
      </c>
      <c r="I128" s="107">
        <v>1143450119.8299997</v>
      </c>
      <c r="J128" s="7">
        <v>33839.36</v>
      </c>
      <c r="K128" s="8">
        <v>1108802832.5599997</v>
      </c>
      <c r="L128" s="78">
        <v>1108836671.9199996</v>
      </c>
      <c r="N128" s="190" t="s">
        <v>33</v>
      </c>
      <c r="O128" s="185"/>
      <c r="P128" s="185"/>
      <c r="Q128" s="186"/>
      <c r="R128" s="191"/>
      <c r="S128" s="12">
        <v>120</v>
      </c>
      <c r="T128" s="7">
        <v>71168.25</v>
      </c>
      <c r="U128" s="8">
        <v>1143378951.5799997</v>
      </c>
      <c r="V128" s="8">
        <f t="shared" si="20"/>
        <v>1143450119.8299997</v>
      </c>
      <c r="W128" s="8">
        <v>27458.66</v>
      </c>
      <c r="X128" s="8">
        <v>1138557703.9799967</v>
      </c>
      <c r="Y128" s="173">
        <f t="shared" si="21"/>
        <v>1138585162.6399968</v>
      </c>
      <c r="AA128" s="129">
        <f t="shared" si="22"/>
        <v>0</v>
      </c>
      <c r="AB128" s="129">
        <f t="shared" si="23"/>
        <v>0</v>
      </c>
      <c r="AC128" s="129">
        <f t="shared" si="24"/>
        <v>0</v>
      </c>
      <c r="AD128" s="129">
        <f t="shared" si="25"/>
        <v>6380.700000000001</v>
      </c>
      <c r="AE128" s="129">
        <f t="shared" si="26"/>
        <v>-29754871.419996977</v>
      </c>
      <c r="AF128" s="129">
        <f t="shared" si="27"/>
        <v>-29748490.719997168</v>
      </c>
    </row>
    <row r="129" spans="1:12" ht="12.75">
      <c r="A129" s="292" t="s">
        <v>372</v>
      </c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4"/>
    </row>
    <row r="130" spans="1:12" ht="12.75">
      <c r="A130" s="268" t="s">
        <v>55</v>
      </c>
      <c r="B130" s="270"/>
      <c r="C130" s="270"/>
      <c r="D130" s="270"/>
      <c r="E130" s="270"/>
      <c r="F130" s="9">
        <v>121</v>
      </c>
      <c r="G130" s="72">
        <f>SUM(G131:G132)</f>
        <v>0</v>
      </c>
      <c r="H130" s="73">
        <f>SUM(H131:H132)</f>
        <v>0</v>
      </c>
      <c r="I130" s="74">
        <f>G130+H130</f>
        <v>0</v>
      </c>
      <c r="J130" s="72">
        <f>SUM(J131:J132)</f>
        <v>0</v>
      </c>
      <c r="K130" s="73">
        <f>SUM(K131:K132)</f>
        <v>0</v>
      </c>
      <c r="L130" s="74">
        <f>J130+K130</f>
        <v>0</v>
      </c>
    </row>
    <row r="131" spans="1:12" ht="12.75">
      <c r="A131" s="283" t="s">
        <v>97</v>
      </c>
      <c r="B131" s="284"/>
      <c r="C131" s="284"/>
      <c r="D131" s="284"/>
      <c r="E131" s="289"/>
      <c r="F131" s="10">
        <v>122</v>
      </c>
      <c r="G131" s="5"/>
      <c r="H131" s="6"/>
      <c r="I131" s="75">
        <f>G131+H131</f>
        <v>0</v>
      </c>
      <c r="J131" s="5"/>
      <c r="K131" s="6"/>
      <c r="L131" s="75">
        <f>J131+K131</f>
        <v>0</v>
      </c>
    </row>
    <row r="132" spans="1:12" ht="12.75">
      <c r="A132" s="285" t="s">
        <v>98</v>
      </c>
      <c r="B132" s="286"/>
      <c r="C132" s="286"/>
      <c r="D132" s="286"/>
      <c r="E132" s="290"/>
      <c r="F132" s="11">
        <v>123</v>
      </c>
      <c r="G132" s="7"/>
      <c r="H132" s="8"/>
      <c r="I132" s="78">
        <f>G132+H132</f>
        <v>0</v>
      </c>
      <c r="J132" s="7"/>
      <c r="K132" s="8"/>
      <c r="L132" s="78">
        <f>J132+K132</f>
        <v>0</v>
      </c>
    </row>
    <row r="133" spans="1:12" ht="12.75">
      <c r="A133" s="21" t="s">
        <v>373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4" spans="1:12" ht="12.75">
      <c r="A134" s="21"/>
      <c r="B134" s="1"/>
      <c r="C134" s="1"/>
      <c r="D134" s="1"/>
      <c r="E134" s="1"/>
      <c r="F134" s="1"/>
      <c r="G134" s="1"/>
      <c r="H134" s="2"/>
      <c r="I134" s="2"/>
      <c r="J134" s="2"/>
      <c r="K134" s="3"/>
      <c r="L134" s="3"/>
    </row>
  </sheetData>
  <sheetProtection/>
  <mergeCells count="134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J95:L95 J98:L98">
    <cfRule type="cellIs" priority="12" dxfId="0" operator="greaterThan" stopIfTrue="1">
      <formula>0</formula>
    </cfRule>
  </conditionalFormatting>
  <conditionalFormatting sqref="G95:I95 G98:I98">
    <cfRule type="cellIs" priority="1" dxfId="0" operator="greaterThan" stopIfTrue="1">
      <formula>0</formula>
    </cfRule>
  </conditionalFormatting>
  <dataValidations count="1">
    <dataValidation allowBlank="1" sqref="N1:Y128 A1:L65536 X129:Y65536 Z1:IV65536 M167:W65536 M1:M88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ignoredErrors>
    <ignoredError sqref="A40:F44 A81:F95 A80:F80 A101:F107 A100:F100 A109:F110 A108:F108 A112:F114 A111:F111 A116:F118 A115:F115 A97:F99 A96:F96 A78:L78 A72:F72 A46:F52 A45:F45 A120:F123 A119:F119 A54:F55 A53:F53 A57:F60 A56:F56 A62:F64 A61:F61 A67:F71 A65:F65 A125:F125 A124:F124 A66:F66 A73:F77 A79:F79" formulaRange="1"/>
    <ignoredError sqref="I1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110" zoomScaleSheetLayoutView="110" workbookViewId="0" topLeftCell="A1">
      <pane xSplit="6" ySplit="6" topLeftCell="G3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7" sqref="L7"/>
    </sheetView>
  </sheetViews>
  <sheetFormatPr defaultColWidth="9.140625" defaultRowHeight="12.75"/>
  <cols>
    <col min="1" max="5" width="9.140625" style="71" customWidth="1"/>
    <col min="6" max="6" width="9.421875" style="71" bestFit="1" customWidth="1"/>
    <col min="7" max="7" width="11.57421875" style="71" customWidth="1"/>
    <col min="8" max="8" width="11.7109375" style="71" customWidth="1"/>
    <col min="9" max="9" width="12.00390625" style="71" customWidth="1"/>
    <col min="10" max="10" width="11.7109375" style="71" customWidth="1"/>
    <col min="11" max="11" width="11.421875" style="71" customWidth="1"/>
    <col min="12" max="12" width="12.28125" style="71" customWidth="1"/>
    <col min="13" max="14" width="9.140625" style="71" customWidth="1"/>
    <col min="15" max="20" width="0" style="71" hidden="1" customWidth="1"/>
    <col min="21" max="26" width="6.140625" style="71" hidden="1" customWidth="1"/>
    <col min="27" max="16384" width="9.140625" style="71" customWidth="1"/>
  </cols>
  <sheetData>
    <row r="1" spans="1:12" ht="15.75">
      <c r="A1" s="295" t="s">
        <v>376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2.75" customHeight="1">
      <c r="A2" s="276" t="s">
        <v>403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5" ht="16.5" customHeight="1">
      <c r="A3" s="22"/>
      <c r="B3" s="23"/>
      <c r="C3" s="23"/>
      <c r="D3" s="53"/>
      <c r="E3" s="53"/>
      <c r="F3" s="53"/>
      <c r="G3" s="53"/>
      <c r="H3" s="53"/>
      <c r="I3" s="13"/>
      <c r="J3" s="13"/>
      <c r="K3" s="296" t="s">
        <v>58</v>
      </c>
      <c r="L3" s="297"/>
      <c r="O3" s="71" t="s">
        <v>396</v>
      </c>
    </row>
    <row r="4" spans="1:20" ht="12.75" customHeight="1">
      <c r="A4" s="272" t="s">
        <v>2</v>
      </c>
      <c r="B4" s="273"/>
      <c r="C4" s="273"/>
      <c r="D4" s="273"/>
      <c r="E4" s="273"/>
      <c r="F4" s="272" t="s">
        <v>222</v>
      </c>
      <c r="G4" s="272" t="s">
        <v>374</v>
      </c>
      <c r="H4" s="273"/>
      <c r="I4" s="273"/>
      <c r="J4" s="272" t="s">
        <v>375</v>
      </c>
      <c r="K4" s="273"/>
      <c r="L4" s="273"/>
      <c r="O4" s="272" t="s">
        <v>374</v>
      </c>
      <c r="P4" s="273"/>
      <c r="Q4" s="273"/>
      <c r="R4" s="272" t="s">
        <v>375</v>
      </c>
      <c r="S4" s="273"/>
      <c r="T4" s="273"/>
    </row>
    <row r="5" spans="1:20" ht="12.75">
      <c r="A5" s="273"/>
      <c r="B5" s="273"/>
      <c r="C5" s="273"/>
      <c r="D5" s="273"/>
      <c r="E5" s="273"/>
      <c r="F5" s="273"/>
      <c r="G5" s="79" t="s">
        <v>361</v>
      </c>
      <c r="H5" s="79" t="s">
        <v>362</v>
      </c>
      <c r="I5" s="79" t="s">
        <v>363</v>
      </c>
      <c r="J5" s="79" t="s">
        <v>361</v>
      </c>
      <c r="K5" s="79" t="s">
        <v>362</v>
      </c>
      <c r="L5" s="79" t="s">
        <v>363</v>
      </c>
      <c r="O5" s="79" t="s">
        <v>361</v>
      </c>
      <c r="P5" s="79" t="s">
        <v>362</v>
      </c>
      <c r="Q5" s="79" t="s">
        <v>363</v>
      </c>
      <c r="R5" s="79" t="s">
        <v>361</v>
      </c>
      <c r="S5" s="79" t="s">
        <v>362</v>
      </c>
      <c r="T5" s="79" t="s">
        <v>363</v>
      </c>
    </row>
    <row r="6" spans="1:20" ht="12.75">
      <c r="A6" s="272">
        <v>1</v>
      </c>
      <c r="B6" s="272"/>
      <c r="C6" s="272"/>
      <c r="D6" s="272"/>
      <c r="E6" s="272"/>
      <c r="F6" s="80">
        <v>2</v>
      </c>
      <c r="G6" s="80">
        <v>3</v>
      </c>
      <c r="H6" s="80">
        <v>4</v>
      </c>
      <c r="I6" s="80" t="s">
        <v>56</v>
      </c>
      <c r="J6" s="80">
        <v>6</v>
      </c>
      <c r="K6" s="80">
        <v>7</v>
      </c>
      <c r="L6" s="80" t="s">
        <v>57</v>
      </c>
      <c r="O6" s="80">
        <v>3</v>
      </c>
      <c r="P6" s="80">
        <v>4</v>
      </c>
      <c r="Q6" s="80" t="s">
        <v>56</v>
      </c>
      <c r="R6" s="80">
        <v>6</v>
      </c>
      <c r="S6" s="80">
        <v>7</v>
      </c>
      <c r="T6" s="80" t="s">
        <v>57</v>
      </c>
    </row>
    <row r="7" spans="1:26" ht="12.75">
      <c r="A7" s="268" t="s">
        <v>99</v>
      </c>
      <c r="B7" s="270"/>
      <c r="C7" s="270"/>
      <c r="D7" s="270"/>
      <c r="E7" s="271"/>
      <c r="F7" s="9">
        <v>124</v>
      </c>
      <c r="G7" s="72">
        <v>119871649.48999995</v>
      </c>
      <c r="H7" s="73">
        <v>391595110.5099976</v>
      </c>
      <c r="I7" s="74">
        <v>511466759.99999756</v>
      </c>
      <c r="J7" s="72">
        <v>131534184.98000002</v>
      </c>
      <c r="K7" s="73">
        <v>362468947.93000054</v>
      </c>
      <c r="L7" s="74">
        <v>494003132.91000056</v>
      </c>
      <c r="O7" s="97">
        <f>SUM(O8:O15)</f>
        <v>93870972.80999997</v>
      </c>
      <c r="P7" s="98">
        <f>SUM(P8:P15)</f>
        <v>395378562.8699997</v>
      </c>
      <c r="Q7" s="99">
        <f>O7+P7</f>
        <v>489249535.6799997</v>
      </c>
      <c r="R7" s="72">
        <f>SUM(R8:R15)</f>
        <v>115686066.71999887</v>
      </c>
      <c r="S7" s="73">
        <f>SUM(S8:S15)</f>
        <v>369315009.3299978</v>
      </c>
      <c r="T7" s="74">
        <f>R7+S7</f>
        <v>485001076.0499966</v>
      </c>
      <c r="U7" s="192">
        <f aca="true" t="shared" si="0" ref="U7:U38">+G7-O7</f>
        <v>26000676.679999977</v>
      </c>
      <c r="V7" s="192">
        <f aca="true" t="shared" si="1" ref="V7:V38">+H7-P7</f>
        <v>-3783452.3600021005</v>
      </c>
      <c r="W7" s="192">
        <f aca="true" t="shared" si="2" ref="W7:W38">+I7-Q7</f>
        <v>22217224.319997847</v>
      </c>
      <c r="X7" s="192">
        <f aca="true" t="shared" si="3" ref="X7:X38">+J7-R7</f>
        <v>15848118.260001153</v>
      </c>
      <c r="Y7" s="192">
        <f aca="true" t="shared" si="4" ref="Y7:Y38">+K7-S7</f>
        <v>-6846061.399997234</v>
      </c>
      <c r="Z7" s="192">
        <f aca="true" t="shared" si="5" ref="Z7:Z38">+L7-T7</f>
        <v>9002056.860003948</v>
      </c>
    </row>
    <row r="8" spans="1:26" ht="12.75">
      <c r="A8" s="280" t="s">
        <v>197</v>
      </c>
      <c r="B8" s="281"/>
      <c r="C8" s="281"/>
      <c r="D8" s="281"/>
      <c r="E8" s="282"/>
      <c r="F8" s="10">
        <v>125</v>
      </c>
      <c r="G8" s="5">
        <v>120671956.42000002</v>
      </c>
      <c r="H8" s="6">
        <v>305827203.3499975</v>
      </c>
      <c r="I8" s="75">
        <v>426499159.76999754</v>
      </c>
      <c r="J8" s="5">
        <v>132232037.29000002</v>
      </c>
      <c r="K8" s="6">
        <v>288190344.9500003</v>
      </c>
      <c r="L8" s="75">
        <v>420422382.24000025</v>
      </c>
      <c r="O8" s="100">
        <v>94047501.65999997</v>
      </c>
      <c r="P8" s="101">
        <v>473857333.4499997</v>
      </c>
      <c r="Q8" s="102">
        <f aca="true" t="shared" si="6" ref="Q8:Q71">O8+P8</f>
        <v>567904835.1099997</v>
      </c>
      <c r="R8" s="5">
        <v>115929646.46999887</v>
      </c>
      <c r="S8" s="6">
        <v>480352806.2399974</v>
      </c>
      <c r="T8" s="75">
        <f aca="true" t="shared" si="7" ref="T8:T71">R8+S8</f>
        <v>596282452.7099962</v>
      </c>
      <c r="U8" s="192">
        <f t="shared" si="0"/>
        <v>26624454.76000005</v>
      </c>
      <c r="V8" s="192">
        <f t="shared" si="1"/>
        <v>-168030130.10000217</v>
      </c>
      <c r="W8" s="192">
        <f t="shared" si="2"/>
        <v>-141405675.34000212</v>
      </c>
      <c r="X8" s="192">
        <f t="shared" si="3"/>
        <v>16302390.820001155</v>
      </c>
      <c r="Y8" s="192">
        <f t="shared" si="4"/>
        <v>-192162461.2899971</v>
      </c>
      <c r="Z8" s="192">
        <f t="shared" si="5"/>
        <v>-175860070.46999598</v>
      </c>
    </row>
    <row r="9" spans="1:26" ht="12.75">
      <c r="A9" s="280" t="s">
        <v>198</v>
      </c>
      <c r="B9" s="281"/>
      <c r="C9" s="281"/>
      <c r="D9" s="281"/>
      <c r="E9" s="282"/>
      <c r="F9" s="10">
        <v>126</v>
      </c>
      <c r="G9" s="5">
        <v>0</v>
      </c>
      <c r="H9" s="6">
        <v>0</v>
      </c>
      <c r="I9" s="75">
        <v>0</v>
      </c>
      <c r="J9" s="5">
        <v>0</v>
      </c>
      <c r="K9" s="6">
        <v>0</v>
      </c>
      <c r="L9" s="75">
        <v>0</v>
      </c>
      <c r="O9" s="100">
        <v>0</v>
      </c>
      <c r="P9" s="101">
        <v>0</v>
      </c>
      <c r="Q9" s="102">
        <f t="shared" si="6"/>
        <v>0</v>
      </c>
      <c r="R9" s="5">
        <v>0</v>
      </c>
      <c r="S9" s="6">
        <v>1059092.949999999</v>
      </c>
      <c r="T9" s="75">
        <f t="shared" si="7"/>
        <v>1059092.949999999</v>
      </c>
      <c r="U9" s="192">
        <f t="shared" si="0"/>
        <v>0</v>
      </c>
      <c r="V9" s="192">
        <f t="shared" si="1"/>
        <v>0</v>
      </c>
      <c r="W9" s="192">
        <f t="shared" si="2"/>
        <v>0</v>
      </c>
      <c r="X9" s="192">
        <f t="shared" si="3"/>
        <v>0</v>
      </c>
      <c r="Y9" s="192">
        <f t="shared" si="4"/>
        <v>-1059092.949999999</v>
      </c>
      <c r="Z9" s="192">
        <f t="shared" si="5"/>
        <v>-1059092.949999999</v>
      </c>
    </row>
    <row r="10" spans="1:26" ht="25.5" customHeight="1">
      <c r="A10" s="280" t="s">
        <v>199</v>
      </c>
      <c r="B10" s="281"/>
      <c r="C10" s="281"/>
      <c r="D10" s="281"/>
      <c r="E10" s="282"/>
      <c r="F10" s="10">
        <v>127</v>
      </c>
      <c r="G10" s="5">
        <v>0</v>
      </c>
      <c r="H10" s="6">
        <v>5426812.439999994</v>
      </c>
      <c r="I10" s="75">
        <v>5426812.439999994</v>
      </c>
      <c r="J10" s="5">
        <v>0</v>
      </c>
      <c r="K10" s="6">
        <v>589692.7199999569</v>
      </c>
      <c r="L10" s="75">
        <v>589692.7199999569</v>
      </c>
      <c r="O10" s="100">
        <v>0</v>
      </c>
      <c r="P10" s="101">
        <v>-5871567.940000014</v>
      </c>
      <c r="Q10" s="102">
        <f t="shared" si="6"/>
        <v>-5871567.940000014</v>
      </c>
      <c r="R10" s="5">
        <v>0</v>
      </c>
      <c r="S10" s="6">
        <v>-4455389.020000104</v>
      </c>
      <c r="T10" s="75">
        <f t="shared" si="7"/>
        <v>-4455389.020000104</v>
      </c>
      <c r="U10" s="192">
        <f t="shared" si="0"/>
        <v>0</v>
      </c>
      <c r="V10" s="192">
        <f t="shared" si="1"/>
        <v>11298380.380000008</v>
      </c>
      <c r="W10" s="192">
        <f t="shared" si="2"/>
        <v>11298380.380000008</v>
      </c>
      <c r="X10" s="192">
        <f t="shared" si="3"/>
        <v>0</v>
      </c>
      <c r="Y10" s="192">
        <f t="shared" si="4"/>
        <v>5045081.740000061</v>
      </c>
      <c r="Z10" s="192">
        <f t="shared" si="5"/>
        <v>5045081.740000061</v>
      </c>
    </row>
    <row r="11" spans="1:26" ht="12.75">
      <c r="A11" s="280" t="s">
        <v>200</v>
      </c>
      <c r="B11" s="281"/>
      <c r="C11" s="281"/>
      <c r="D11" s="281"/>
      <c r="E11" s="282"/>
      <c r="F11" s="10">
        <v>128</v>
      </c>
      <c r="G11" s="5">
        <v>-196460.94999999992</v>
      </c>
      <c r="H11" s="6">
        <v>-57362229.859999925</v>
      </c>
      <c r="I11" s="75">
        <v>-57558690.80999993</v>
      </c>
      <c r="J11" s="5">
        <v>-186622.05000000002</v>
      </c>
      <c r="K11" s="6">
        <v>-47267385.71999982</v>
      </c>
      <c r="L11" s="75">
        <v>-47454007.76999983</v>
      </c>
      <c r="O11" s="100">
        <v>-5459.0500000000175</v>
      </c>
      <c r="P11" s="101">
        <v>-81314546.07999998</v>
      </c>
      <c r="Q11" s="102">
        <f t="shared" si="6"/>
        <v>-81320005.12999998</v>
      </c>
      <c r="R11" s="5">
        <v>-3770.699999999917</v>
      </c>
      <c r="S11" s="6">
        <v>-50223641.79999994</v>
      </c>
      <c r="T11" s="75">
        <f t="shared" si="7"/>
        <v>-50227412.49999994</v>
      </c>
      <c r="U11" s="192">
        <f t="shared" si="0"/>
        <v>-191001.8999999999</v>
      </c>
      <c r="V11" s="192">
        <f t="shared" si="1"/>
        <v>23952316.22000006</v>
      </c>
      <c r="W11" s="192">
        <f t="shared" si="2"/>
        <v>23761314.320000052</v>
      </c>
      <c r="X11" s="192">
        <f t="shared" si="3"/>
        <v>-182851.3500000001</v>
      </c>
      <c r="Y11" s="192">
        <f t="shared" si="4"/>
        <v>2956256.0800001174</v>
      </c>
      <c r="Z11" s="192">
        <f t="shared" si="5"/>
        <v>2773404.7300001085</v>
      </c>
    </row>
    <row r="12" spans="1:26" ht="12.75">
      <c r="A12" s="280" t="s">
        <v>201</v>
      </c>
      <c r="B12" s="281"/>
      <c r="C12" s="281"/>
      <c r="D12" s="281"/>
      <c r="E12" s="282"/>
      <c r="F12" s="10">
        <v>129</v>
      </c>
      <c r="G12" s="5">
        <v>0</v>
      </c>
      <c r="H12" s="6">
        <v>-84598.82999999798</v>
      </c>
      <c r="I12" s="75">
        <v>-84598.82999999798</v>
      </c>
      <c r="J12" s="5">
        <v>0</v>
      </c>
      <c r="K12" s="6">
        <v>-225133.15000000037</v>
      </c>
      <c r="L12" s="75">
        <v>-225133.15000000037</v>
      </c>
      <c r="O12" s="100">
        <v>0</v>
      </c>
      <c r="P12" s="101">
        <v>-195882.86999999988</v>
      </c>
      <c r="Q12" s="102">
        <f t="shared" si="6"/>
        <v>-195882.86999999988</v>
      </c>
      <c r="R12" s="5">
        <v>0</v>
      </c>
      <c r="S12" s="6">
        <v>-201663.8200000003</v>
      </c>
      <c r="T12" s="75">
        <f t="shared" si="7"/>
        <v>-201663.8200000003</v>
      </c>
      <c r="U12" s="192">
        <f t="shared" si="0"/>
        <v>0</v>
      </c>
      <c r="V12" s="192">
        <f t="shared" si="1"/>
        <v>111284.0400000019</v>
      </c>
      <c r="W12" s="192">
        <f t="shared" si="2"/>
        <v>111284.0400000019</v>
      </c>
      <c r="X12" s="192">
        <f t="shared" si="3"/>
        <v>0</v>
      </c>
      <c r="Y12" s="192">
        <f t="shared" si="4"/>
        <v>-23469.330000000075</v>
      </c>
      <c r="Z12" s="192">
        <f t="shared" si="5"/>
        <v>-23469.330000000075</v>
      </c>
    </row>
    <row r="13" spans="1:26" ht="12.75">
      <c r="A13" s="280" t="s">
        <v>202</v>
      </c>
      <c r="B13" s="281"/>
      <c r="C13" s="281"/>
      <c r="D13" s="281"/>
      <c r="E13" s="282"/>
      <c r="F13" s="10">
        <v>130</v>
      </c>
      <c r="G13" s="5">
        <v>-588889.6999999981</v>
      </c>
      <c r="H13" s="6">
        <v>154928027</v>
      </c>
      <c r="I13" s="75">
        <v>154339137.3</v>
      </c>
      <c r="J13" s="5">
        <v>-496638.89</v>
      </c>
      <c r="K13" s="6">
        <v>145614572.04000002</v>
      </c>
      <c r="L13" s="75">
        <v>145117933.15000004</v>
      </c>
      <c r="O13" s="100">
        <v>-173574.33000000002</v>
      </c>
      <c r="P13" s="101">
        <v>-3361996.120000005</v>
      </c>
      <c r="Q13" s="102">
        <f t="shared" si="6"/>
        <v>-3535570.450000005</v>
      </c>
      <c r="R13" s="5">
        <v>-227847.38</v>
      </c>
      <c r="S13" s="6">
        <v>-49721877.85999957</v>
      </c>
      <c r="T13" s="75">
        <f t="shared" si="7"/>
        <v>-49949725.23999957</v>
      </c>
      <c r="U13" s="192">
        <f t="shared" si="0"/>
        <v>-415315.3699999981</v>
      </c>
      <c r="V13" s="192">
        <f t="shared" si="1"/>
        <v>158290023.12</v>
      </c>
      <c r="W13" s="192">
        <f t="shared" si="2"/>
        <v>157874707.75000003</v>
      </c>
      <c r="X13" s="192">
        <f t="shared" si="3"/>
        <v>-268791.51</v>
      </c>
      <c r="Y13" s="192">
        <f t="shared" si="4"/>
        <v>195336449.8999996</v>
      </c>
      <c r="Z13" s="192">
        <f t="shared" si="5"/>
        <v>195067658.3899996</v>
      </c>
    </row>
    <row r="14" spans="1:26" ht="12.75">
      <c r="A14" s="280" t="s">
        <v>203</v>
      </c>
      <c r="B14" s="281"/>
      <c r="C14" s="281"/>
      <c r="D14" s="281"/>
      <c r="E14" s="282"/>
      <c r="F14" s="10">
        <v>131</v>
      </c>
      <c r="G14" s="5">
        <v>-14956.279999999999</v>
      </c>
      <c r="H14" s="6">
        <v>-16804788.68</v>
      </c>
      <c r="I14" s="75">
        <v>-16819744.96</v>
      </c>
      <c r="J14" s="5">
        <v>-14591.37</v>
      </c>
      <c r="K14" s="6">
        <v>-24048472.7</v>
      </c>
      <c r="L14" s="75">
        <v>-24063064.07</v>
      </c>
      <c r="O14" s="100">
        <v>2504.5299999999997</v>
      </c>
      <c r="P14" s="101">
        <v>12198737.059999999</v>
      </c>
      <c r="Q14" s="102">
        <f t="shared" si="6"/>
        <v>12201241.589999998</v>
      </c>
      <c r="R14" s="5">
        <v>-11961.669999999998</v>
      </c>
      <c r="S14" s="6">
        <v>-7284466.870000005</v>
      </c>
      <c r="T14" s="75">
        <f t="shared" si="7"/>
        <v>-7296428.540000005</v>
      </c>
      <c r="U14" s="192">
        <f t="shared" si="0"/>
        <v>-17460.809999999998</v>
      </c>
      <c r="V14" s="192">
        <f t="shared" si="1"/>
        <v>-29003525.74</v>
      </c>
      <c r="W14" s="192">
        <f t="shared" si="2"/>
        <v>-29020986.549999997</v>
      </c>
      <c r="X14" s="192">
        <f t="shared" si="3"/>
        <v>-2629.7000000000025</v>
      </c>
      <c r="Y14" s="192">
        <f t="shared" si="4"/>
        <v>-16764005.829999994</v>
      </c>
      <c r="Z14" s="192">
        <f t="shared" si="5"/>
        <v>-16766635.529999996</v>
      </c>
    </row>
    <row r="15" spans="1:26" ht="12.75">
      <c r="A15" s="280" t="s">
        <v>243</v>
      </c>
      <c r="B15" s="281"/>
      <c r="C15" s="281"/>
      <c r="D15" s="281"/>
      <c r="E15" s="282"/>
      <c r="F15" s="10">
        <v>132</v>
      </c>
      <c r="G15" s="5">
        <v>0</v>
      </c>
      <c r="H15" s="6">
        <v>-335314.91000000015</v>
      </c>
      <c r="I15" s="75">
        <v>-335314.91000000015</v>
      </c>
      <c r="J15" s="5">
        <v>0</v>
      </c>
      <c r="K15" s="6">
        <v>-384670.21</v>
      </c>
      <c r="L15" s="75">
        <v>-384670.21</v>
      </c>
      <c r="O15" s="100">
        <v>0</v>
      </c>
      <c r="P15" s="101">
        <v>66485.36999999988</v>
      </c>
      <c r="Q15" s="102">
        <f t="shared" si="6"/>
        <v>66485.36999999988</v>
      </c>
      <c r="R15" s="5">
        <v>0</v>
      </c>
      <c r="S15" s="6">
        <v>-209850.4900000021</v>
      </c>
      <c r="T15" s="75">
        <f t="shared" si="7"/>
        <v>-209850.4900000021</v>
      </c>
      <c r="U15" s="192">
        <f t="shared" si="0"/>
        <v>0</v>
      </c>
      <c r="V15" s="192">
        <f t="shared" si="1"/>
        <v>-401800.28</v>
      </c>
      <c r="W15" s="192">
        <f t="shared" si="2"/>
        <v>-401800.28</v>
      </c>
      <c r="X15" s="192">
        <f t="shared" si="3"/>
        <v>0</v>
      </c>
      <c r="Y15" s="192">
        <f t="shared" si="4"/>
        <v>-174819.71999999793</v>
      </c>
      <c r="Z15" s="192">
        <f t="shared" si="5"/>
        <v>-174819.71999999793</v>
      </c>
    </row>
    <row r="16" spans="1:26" ht="24.75" customHeight="1">
      <c r="A16" s="283" t="s">
        <v>100</v>
      </c>
      <c r="B16" s="281"/>
      <c r="C16" s="281"/>
      <c r="D16" s="281"/>
      <c r="E16" s="282"/>
      <c r="F16" s="10">
        <v>133</v>
      </c>
      <c r="G16" s="76">
        <v>28878717.74999985</v>
      </c>
      <c r="H16" s="77">
        <v>56276961.75999981</v>
      </c>
      <c r="I16" s="75">
        <v>85155679.50999966</v>
      </c>
      <c r="J16" s="76">
        <v>32102117.66000001</v>
      </c>
      <c r="K16" s="77">
        <v>60168579.619999886</v>
      </c>
      <c r="L16" s="75">
        <v>92270697.27999991</v>
      </c>
      <c r="O16" s="103">
        <f>O17+O18+O22+O23+O24+O28+O29</f>
        <v>32564099.81</v>
      </c>
      <c r="P16" s="104">
        <f>P17+P18+P22+P23+P24+P28+P29</f>
        <v>64113516.84000002</v>
      </c>
      <c r="Q16" s="102">
        <f t="shared" si="6"/>
        <v>96677616.65000002</v>
      </c>
      <c r="R16" s="76">
        <f>R17+R18+R22+R23+R24+R28+R29</f>
        <v>31045152.46999996</v>
      </c>
      <c r="S16" s="77">
        <f>S17+S18+S22+S23+S24+S28+S29</f>
        <v>92306504.44999981</v>
      </c>
      <c r="T16" s="75">
        <f t="shared" si="7"/>
        <v>123351656.91999978</v>
      </c>
      <c r="U16" s="192">
        <f t="shared" si="0"/>
        <v>-3685382.0600001477</v>
      </c>
      <c r="V16" s="192">
        <f t="shared" si="1"/>
        <v>-7836555.080000207</v>
      </c>
      <c r="W16" s="192">
        <f t="shared" si="2"/>
        <v>-11521937.140000358</v>
      </c>
      <c r="X16" s="192">
        <f t="shared" si="3"/>
        <v>1056965.1900000498</v>
      </c>
      <c r="Y16" s="192">
        <f t="shared" si="4"/>
        <v>-32137924.829999924</v>
      </c>
      <c r="Z16" s="192">
        <f t="shared" si="5"/>
        <v>-31080959.639999866</v>
      </c>
    </row>
    <row r="17" spans="1:26" ht="19.5" customHeight="1">
      <c r="A17" s="280" t="s">
        <v>220</v>
      </c>
      <c r="B17" s="281"/>
      <c r="C17" s="281"/>
      <c r="D17" s="281"/>
      <c r="E17" s="282"/>
      <c r="F17" s="10">
        <v>134</v>
      </c>
      <c r="G17" s="5">
        <v>0</v>
      </c>
      <c r="H17" s="6">
        <v>0</v>
      </c>
      <c r="I17" s="75">
        <v>0</v>
      </c>
      <c r="J17" s="5">
        <v>0</v>
      </c>
      <c r="K17" s="6">
        <v>0</v>
      </c>
      <c r="L17" s="75">
        <v>0</v>
      </c>
      <c r="O17" s="100">
        <v>0</v>
      </c>
      <c r="P17" s="101">
        <v>17576603.25</v>
      </c>
      <c r="Q17" s="102">
        <f t="shared" si="6"/>
        <v>17576603.25</v>
      </c>
      <c r="R17" s="5"/>
      <c r="S17" s="6">
        <v>41969028.13999988</v>
      </c>
      <c r="T17" s="75">
        <f t="shared" si="7"/>
        <v>41969028.13999988</v>
      </c>
      <c r="U17" s="192">
        <f t="shared" si="0"/>
        <v>0</v>
      </c>
      <c r="V17" s="192">
        <f t="shared" si="1"/>
        <v>-17576603.25</v>
      </c>
      <c r="W17" s="192">
        <f t="shared" si="2"/>
        <v>-17576603.25</v>
      </c>
      <c r="X17" s="192">
        <f t="shared" si="3"/>
        <v>0</v>
      </c>
      <c r="Y17" s="192">
        <f t="shared" si="4"/>
        <v>-41969028.13999988</v>
      </c>
      <c r="Z17" s="192">
        <f t="shared" si="5"/>
        <v>-41969028.13999988</v>
      </c>
    </row>
    <row r="18" spans="1:26" ht="26.25" customHeight="1">
      <c r="A18" s="280" t="s">
        <v>205</v>
      </c>
      <c r="B18" s="281"/>
      <c r="C18" s="281"/>
      <c r="D18" s="281"/>
      <c r="E18" s="282"/>
      <c r="F18" s="10">
        <v>135</v>
      </c>
      <c r="G18" s="76">
        <v>0</v>
      </c>
      <c r="H18" s="77">
        <v>19680028.14999999</v>
      </c>
      <c r="I18" s="75">
        <v>19680028.14999999</v>
      </c>
      <c r="J18" s="76">
        <v>0</v>
      </c>
      <c r="K18" s="76">
        <v>29149650.990000017</v>
      </c>
      <c r="L18" s="75">
        <v>29149650.990000017</v>
      </c>
      <c r="O18" s="103">
        <f>SUM(O19:O21)</f>
        <v>0</v>
      </c>
      <c r="P18" s="104">
        <f>SUM(P19:P21)</f>
        <v>6567793.48</v>
      </c>
      <c r="Q18" s="102">
        <f t="shared" si="6"/>
        <v>6567793.48</v>
      </c>
      <c r="R18" s="76">
        <f>SUM(R19:R21)</f>
        <v>0</v>
      </c>
      <c r="S18" s="77">
        <f>S19+S20+S21</f>
        <v>7389115.409999994</v>
      </c>
      <c r="T18" s="75">
        <f t="shared" si="7"/>
        <v>7389115.409999994</v>
      </c>
      <c r="U18" s="192">
        <f t="shared" si="0"/>
        <v>0</v>
      </c>
      <c r="V18" s="192">
        <f t="shared" si="1"/>
        <v>13112234.66999999</v>
      </c>
      <c r="W18" s="192">
        <f t="shared" si="2"/>
        <v>13112234.66999999</v>
      </c>
      <c r="X18" s="192">
        <f t="shared" si="3"/>
        <v>0</v>
      </c>
      <c r="Y18" s="192">
        <f t="shared" si="4"/>
        <v>21760535.580000024</v>
      </c>
      <c r="Z18" s="192">
        <f t="shared" si="5"/>
        <v>21760535.580000024</v>
      </c>
    </row>
    <row r="19" spans="1:26" ht="12.75">
      <c r="A19" s="280" t="s">
        <v>244</v>
      </c>
      <c r="B19" s="281"/>
      <c r="C19" s="281"/>
      <c r="D19" s="281"/>
      <c r="E19" s="282"/>
      <c r="F19" s="10">
        <v>136</v>
      </c>
      <c r="G19" s="5">
        <v>0</v>
      </c>
      <c r="H19" s="6">
        <v>6083165.34</v>
      </c>
      <c r="I19" s="75">
        <v>6083165.34</v>
      </c>
      <c r="J19" s="5">
        <v>0</v>
      </c>
      <c r="K19" s="6">
        <v>10928140.99000001</v>
      </c>
      <c r="L19" s="75">
        <v>10928140.99000001</v>
      </c>
      <c r="O19" s="100">
        <v>0</v>
      </c>
      <c r="P19" s="101">
        <v>6567793.48</v>
      </c>
      <c r="Q19" s="102">
        <f t="shared" si="6"/>
        <v>6567793.48</v>
      </c>
      <c r="R19" s="5"/>
      <c r="S19" s="6">
        <v>6571552.909999994</v>
      </c>
      <c r="T19" s="75">
        <f t="shared" si="7"/>
        <v>6571552.909999994</v>
      </c>
      <c r="U19" s="192">
        <f t="shared" si="0"/>
        <v>0</v>
      </c>
      <c r="V19" s="192">
        <f t="shared" si="1"/>
        <v>-484628.1400000006</v>
      </c>
      <c r="W19" s="192">
        <f t="shared" si="2"/>
        <v>-484628.1400000006</v>
      </c>
      <c r="X19" s="192">
        <f t="shared" si="3"/>
        <v>0</v>
      </c>
      <c r="Y19" s="192">
        <f t="shared" si="4"/>
        <v>4356588.080000016</v>
      </c>
      <c r="Z19" s="192">
        <f t="shared" si="5"/>
        <v>4356588.080000016</v>
      </c>
    </row>
    <row r="20" spans="1:26" ht="24" customHeight="1">
      <c r="A20" s="280" t="s">
        <v>54</v>
      </c>
      <c r="B20" s="281"/>
      <c r="C20" s="281"/>
      <c r="D20" s="281"/>
      <c r="E20" s="282"/>
      <c r="F20" s="10">
        <v>137</v>
      </c>
      <c r="G20" s="5">
        <v>0</v>
      </c>
      <c r="H20" s="6">
        <v>13596862.80999999</v>
      </c>
      <c r="I20" s="75">
        <v>13596862.80999999</v>
      </c>
      <c r="J20" s="5">
        <v>0</v>
      </c>
      <c r="K20" s="6">
        <v>6906510</v>
      </c>
      <c r="L20" s="75">
        <v>6906510</v>
      </c>
      <c r="O20" s="100">
        <v>0</v>
      </c>
      <c r="P20" s="101">
        <v>0</v>
      </c>
      <c r="Q20" s="102">
        <f t="shared" si="6"/>
        <v>0</v>
      </c>
      <c r="R20" s="5"/>
      <c r="S20" s="6">
        <v>0</v>
      </c>
      <c r="T20" s="75">
        <f t="shared" si="7"/>
        <v>0</v>
      </c>
      <c r="U20" s="192">
        <f t="shared" si="0"/>
        <v>0</v>
      </c>
      <c r="V20" s="192">
        <f t="shared" si="1"/>
        <v>13596862.80999999</v>
      </c>
      <c r="W20" s="192">
        <f t="shared" si="2"/>
        <v>13596862.80999999</v>
      </c>
      <c r="X20" s="192">
        <f t="shared" si="3"/>
        <v>0</v>
      </c>
      <c r="Y20" s="192">
        <f t="shared" si="4"/>
        <v>6906510</v>
      </c>
      <c r="Z20" s="192">
        <f t="shared" si="5"/>
        <v>6906510</v>
      </c>
    </row>
    <row r="21" spans="1:26" ht="12.75">
      <c r="A21" s="280" t="s">
        <v>245</v>
      </c>
      <c r="B21" s="281"/>
      <c r="C21" s="281"/>
      <c r="D21" s="281"/>
      <c r="E21" s="282"/>
      <c r="F21" s="10">
        <v>138</v>
      </c>
      <c r="G21" s="5">
        <v>0</v>
      </c>
      <c r="H21" s="6">
        <v>0</v>
      </c>
      <c r="I21" s="75">
        <v>0</v>
      </c>
      <c r="J21" s="5">
        <v>0</v>
      </c>
      <c r="K21" s="6">
        <v>11315000.000000006</v>
      </c>
      <c r="L21" s="75">
        <v>11315000.000000006</v>
      </c>
      <c r="O21" s="100">
        <v>0</v>
      </c>
      <c r="P21" s="101">
        <v>0</v>
      </c>
      <c r="Q21" s="102">
        <f t="shared" si="6"/>
        <v>0</v>
      </c>
      <c r="R21" s="5"/>
      <c r="S21" s="6">
        <v>817562.4999999998</v>
      </c>
      <c r="T21" s="75">
        <f t="shared" si="7"/>
        <v>817562.4999999998</v>
      </c>
      <c r="U21" s="192">
        <f t="shared" si="0"/>
        <v>0</v>
      </c>
      <c r="V21" s="192">
        <f t="shared" si="1"/>
        <v>0</v>
      </c>
      <c r="W21" s="192">
        <f t="shared" si="2"/>
        <v>0</v>
      </c>
      <c r="X21" s="192">
        <f t="shared" si="3"/>
        <v>0</v>
      </c>
      <c r="Y21" s="192">
        <f t="shared" si="4"/>
        <v>10497437.500000006</v>
      </c>
      <c r="Z21" s="192">
        <f t="shared" si="5"/>
        <v>10497437.500000006</v>
      </c>
    </row>
    <row r="22" spans="1:26" ht="12.75">
      <c r="A22" s="280" t="s">
        <v>246</v>
      </c>
      <c r="B22" s="281"/>
      <c r="C22" s="281"/>
      <c r="D22" s="281"/>
      <c r="E22" s="282"/>
      <c r="F22" s="10">
        <v>139</v>
      </c>
      <c r="G22" s="5">
        <v>28490542.489999875</v>
      </c>
      <c r="H22" s="6">
        <v>30025308.59999986</v>
      </c>
      <c r="I22" s="75">
        <v>58515851.089999735</v>
      </c>
      <c r="J22" s="5">
        <v>29819674.050000012</v>
      </c>
      <c r="K22" s="6">
        <v>29374129.58999984</v>
      </c>
      <c r="L22" s="75">
        <v>59193803.63999987</v>
      </c>
      <c r="O22" s="100">
        <v>31302431.990000002</v>
      </c>
      <c r="P22" s="101">
        <v>28933569.27000001</v>
      </c>
      <c r="Q22" s="102">
        <f t="shared" si="6"/>
        <v>60236001.26000001</v>
      </c>
      <c r="R22" s="5">
        <v>29059308.329999972</v>
      </c>
      <c r="S22" s="6">
        <v>28962933.669999924</v>
      </c>
      <c r="T22" s="75">
        <f t="shared" si="7"/>
        <v>58022241.999999896</v>
      </c>
      <c r="U22" s="192">
        <f t="shared" si="0"/>
        <v>-2811889.5000001267</v>
      </c>
      <c r="V22" s="192">
        <f t="shared" si="1"/>
        <v>1091739.3299998492</v>
      </c>
      <c r="W22" s="192">
        <f t="shared" si="2"/>
        <v>-1720150.1700002775</v>
      </c>
      <c r="X22" s="192">
        <f t="shared" si="3"/>
        <v>760365.7200000398</v>
      </c>
      <c r="Y22" s="192">
        <f t="shared" si="4"/>
        <v>411195.9199999161</v>
      </c>
      <c r="Z22" s="192">
        <f t="shared" si="5"/>
        <v>1171561.6399999708</v>
      </c>
    </row>
    <row r="23" spans="1:26" ht="20.25" customHeight="1">
      <c r="A23" s="280" t="s">
        <v>274</v>
      </c>
      <c r="B23" s="281"/>
      <c r="C23" s="281"/>
      <c r="D23" s="281"/>
      <c r="E23" s="282"/>
      <c r="F23" s="10">
        <v>140</v>
      </c>
      <c r="G23" s="5">
        <v>176330.60999999975</v>
      </c>
      <c r="H23" s="6">
        <v>234928.52000000002</v>
      </c>
      <c r="I23" s="75">
        <v>411259.1299999998</v>
      </c>
      <c r="J23" s="5">
        <v>-15805.500000000015</v>
      </c>
      <c r="K23" s="6">
        <v>-164702.3899999999</v>
      </c>
      <c r="L23" s="75">
        <v>-180507.88999999978</v>
      </c>
      <c r="O23" s="100">
        <v>381032.94999999995</v>
      </c>
      <c r="P23" s="101">
        <v>-95411.69</v>
      </c>
      <c r="Q23" s="102">
        <f t="shared" si="6"/>
        <v>285621.25999999995</v>
      </c>
      <c r="R23" s="5">
        <v>27036.089999999997</v>
      </c>
      <c r="S23" s="6">
        <v>-382942.9700000002</v>
      </c>
      <c r="T23" s="75">
        <f t="shared" si="7"/>
        <v>-355906.88000000024</v>
      </c>
      <c r="U23" s="192">
        <f t="shared" si="0"/>
        <v>-204702.3400000002</v>
      </c>
      <c r="V23" s="192">
        <f t="shared" si="1"/>
        <v>330340.21</v>
      </c>
      <c r="W23" s="192">
        <f t="shared" si="2"/>
        <v>125637.86999999982</v>
      </c>
      <c r="X23" s="192">
        <f t="shared" si="3"/>
        <v>-42841.59000000001</v>
      </c>
      <c r="Y23" s="192">
        <f t="shared" si="4"/>
        <v>218240.5800000003</v>
      </c>
      <c r="Z23" s="192">
        <f t="shared" si="5"/>
        <v>175398.99000000046</v>
      </c>
    </row>
    <row r="24" spans="1:26" ht="19.5" customHeight="1">
      <c r="A24" s="280" t="s">
        <v>101</v>
      </c>
      <c r="B24" s="281"/>
      <c r="C24" s="281"/>
      <c r="D24" s="281"/>
      <c r="E24" s="282"/>
      <c r="F24" s="10">
        <v>141</v>
      </c>
      <c r="G24" s="76">
        <v>143383.16999999713</v>
      </c>
      <c r="H24" s="77">
        <v>615771.6599999983</v>
      </c>
      <c r="I24" s="75">
        <v>759154.8299999954</v>
      </c>
      <c r="J24" s="76">
        <v>197994.08000000007</v>
      </c>
      <c r="K24" s="76">
        <v>721086.3800000008</v>
      </c>
      <c r="L24" s="75">
        <v>919080.4600000009</v>
      </c>
      <c r="O24" s="103">
        <f>SUM(O25:O27)</f>
        <v>756424.1500000001</v>
      </c>
      <c r="P24" s="104">
        <f>SUM(P25:P27)</f>
        <v>4703167.430000002</v>
      </c>
      <c r="Q24" s="102">
        <f t="shared" si="6"/>
        <v>5459591.580000002</v>
      </c>
      <c r="R24" s="76">
        <f>SUM(R25:R27)</f>
        <v>1919229.4199999897</v>
      </c>
      <c r="S24" s="77">
        <f>S25+S26+S27</f>
        <v>11549053.559999997</v>
      </c>
      <c r="T24" s="75">
        <f t="shared" si="7"/>
        <v>13468282.979999986</v>
      </c>
      <c r="U24" s="192">
        <f t="shared" si="0"/>
        <v>-613040.980000003</v>
      </c>
      <c r="V24" s="192">
        <f t="shared" si="1"/>
        <v>-4087395.7700000033</v>
      </c>
      <c r="W24" s="192">
        <f t="shared" si="2"/>
        <v>-4700436.7500000065</v>
      </c>
      <c r="X24" s="192">
        <f t="shared" si="3"/>
        <v>-1721235.3399999896</v>
      </c>
      <c r="Y24" s="192">
        <f t="shared" si="4"/>
        <v>-10827967.179999996</v>
      </c>
      <c r="Z24" s="192">
        <f t="shared" si="5"/>
        <v>-12549202.519999985</v>
      </c>
    </row>
    <row r="25" spans="1:26" ht="12.75">
      <c r="A25" s="280" t="s">
        <v>247</v>
      </c>
      <c r="B25" s="281"/>
      <c r="C25" s="281"/>
      <c r="D25" s="281"/>
      <c r="E25" s="282"/>
      <c r="F25" s="10">
        <v>142</v>
      </c>
      <c r="G25" s="5">
        <v>143383.1699999983</v>
      </c>
      <c r="H25" s="6">
        <v>7148.629999998026</v>
      </c>
      <c r="I25" s="75">
        <v>150531.79999999632</v>
      </c>
      <c r="J25" s="5">
        <v>197994.08000000002</v>
      </c>
      <c r="K25" s="6">
        <v>43329.11</v>
      </c>
      <c r="L25" s="75">
        <v>241323.18999999994</v>
      </c>
      <c r="O25" s="100">
        <v>7120.939999999944</v>
      </c>
      <c r="P25" s="101">
        <v>516049.08999999985</v>
      </c>
      <c r="Q25" s="102">
        <f t="shared" si="6"/>
        <v>523170.0299999998</v>
      </c>
      <c r="R25" s="5">
        <v>16279.249999999884</v>
      </c>
      <c r="S25" s="6">
        <v>19423.75999999997</v>
      </c>
      <c r="T25" s="75">
        <f t="shared" si="7"/>
        <v>35703.00999999985</v>
      </c>
      <c r="U25" s="192">
        <f t="shared" si="0"/>
        <v>136262.22999999835</v>
      </c>
      <c r="V25" s="192">
        <f t="shared" si="1"/>
        <v>-508900.4600000018</v>
      </c>
      <c r="W25" s="192">
        <f t="shared" si="2"/>
        <v>-372638.2300000035</v>
      </c>
      <c r="X25" s="192">
        <f t="shared" si="3"/>
        <v>181714.83000000013</v>
      </c>
      <c r="Y25" s="192">
        <f t="shared" si="4"/>
        <v>23905.35000000003</v>
      </c>
      <c r="Z25" s="192">
        <f t="shared" si="5"/>
        <v>205620.1800000001</v>
      </c>
    </row>
    <row r="26" spans="1:26" ht="12.75">
      <c r="A26" s="280" t="s">
        <v>248</v>
      </c>
      <c r="B26" s="281"/>
      <c r="C26" s="281"/>
      <c r="D26" s="281"/>
      <c r="E26" s="282"/>
      <c r="F26" s="10">
        <v>143</v>
      </c>
      <c r="G26" s="5">
        <v>0</v>
      </c>
      <c r="H26" s="6">
        <v>608623.0299999993</v>
      </c>
      <c r="I26" s="75">
        <v>608623.0299999993</v>
      </c>
      <c r="J26" s="5">
        <v>0</v>
      </c>
      <c r="K26" s="6">
        <v>677757.2700000014</v>
      </c>
      <c r="L26" s="75">
        <v>677757.2699999996</v>
      </c>
      <c r="O26" s="100">
        <v>749303.2100000002</v>
      </c>
      <c r="P26" s="101">
        <v>4187118.3400000012</v>
      </c>
      <c r="Q26" s="102">
        <f t="shared" si="6"/>
        <v>4936421.550000002</v>
      </c>
      <c r="R26" s="5">
        <v>1902950.16999999</v>
      </c>
      <c r="S26" s="6">
        <v>11529629.799999997</v>
      </c>
      <c r="T26" s="75">
        <f t="shared" si="7"/>
        <v>13432579.969999988</v>
      </c>
      <c r="U26" s="192">
        <f t="shared" si="0"/>
        <v>-749303.2100000002</v>
      </c>
      <c r="V26" s="192">
        <f t="shared" si="1"/>
        <v>-3578495.310000002</v>
      </c>
      <c r="W26" s="192">
        <f t="shared" si="2"/>
        <v>-4327798.520000002</v>
      </c>
      <c r="X26" s="192">
        <f t="shared" si="3"/>
        <v>-1902950.16999999</v>
      </c>
      <c r="Y26" s="192">
        <f t="shared" si="4"/>
        <v>-10851872.529999996</v>
      </c>
      <c r="Z26" s="192">
        <f t="shared" si="5"/>
        <v>-12754822.699999988</v>
      </c>
    </row>
    <row r="27" spans="1:26" ht="12.75">
      <c r="A27" s="280" t="s">
        <v>7</v>
      </c>
      <c r="B27" s="281"/>
      <c r="C27" s="281"/>
      <c r="D27" s="281"/>
      <c r="E27" s="282"/>
      <c r="F27" s="10">
        <v>144</v>
      </c>
      <c r="G27" s="5">
        <v>0</v>
      </c>
      <c r="H27" s="6">
        <v>0</v>
      </c>
      <c r="I27" s="75">
        <v>0</v>
      </c>
      <c r="J27" s="5">
        <v>0</v>
      </c>
      <c r="K27" s="6">
        <v>0</v>
      </c>
      <c r="L27" s="75">
        <v>0</v>
      </c>
      <c r="O27" s="100">
        <v>0</v>
      </c>
      <c r="P27" s="101">
        <v>0</v>
      </c>
      <c r="Q27" s="102">
        <f t="shared" si="6"/>
        <v>0</v>
      </c>
      <c r="R27" s="5">
        <v>0</v>
      </c>
      <c r="S27" s="6">
        <v>0</v>
      </c>
      <c r="T27" s="75">
        <f t="shared" si="7"/>
        <v>0</v>
      </c>
      <c r="U27" s="192">
        <f t="shared" si="0"/>
        <v>0</v>
      </c>
      <c r="V27" s="192">
        <f t="shared" si="1"/>
        <v>0</v>
      </c>
      <c r="W27" s="192">
        <f t="shared" si="2"/>
        <v>0</v>
      </c>
      <c r="X27" s="192">
        <f t="shared" si="3"/>
        <v>0</v>
      </c>
      <c r="Y27" s="192">
        <f t="shared" si="4"/>
        <v>0</v>
      </c>
      <c r="Z27" s="192">
        <f t="shared" si="5"/>
        <v>0</v>
      </c>
    </row>
    <row r="28" spans="1:26" ht="12.75">
      <c r="A28" s="280" t="s">
        <v>8</v>
      </c>
      <c r="B28" s="281"/>
      <c r="C28" s="281"/>
      <c r="D28" s="281"/>
      <c r="E28" s="282"/>
      <c r="F28" s="10">
        <v>145</v>
      </c>
      <c r="G28" s="5">
        <v>0</v>
      </c>
      <c r="H28" s="6">
        <v>5012565.65</v>
      </c>
      <c r="I28" s="75">
        <v>5012565.65</v>
      </c>
      <c r="J28" s="5">
        <v>0</v>
      </c>
      <c r="K28" s="6">
        <v>0</v>
      </c>
      <c r="L28" s="75">
        <v>0</v>
      </c>
      <c r="O28" s="100">
        <v>0</v>
      </c>
      <c r="P28" s="101">
        <v>-5833659.43</v>
      </c>
      <c r="Q28" s="102">
        <f t="shared" si="6"/>
        <v>-5833659.43</v>
      </c>
      <c r="R28" s="5"/>
      <c r="S28" s="6"/>
      <c r="T28" s="75">
        <f t="shared" si="7"/>
        <v>0</v>
      </c>
      <c r="U28" s="192">
        <f t="shared" si="0"/>
        <v>0</v>
      </c>
      <c r="V28" s="192">
        <f t="shared" si="1"/>
        <v>10846225.08</v>
      </c>
      <c r="W28" s="192">
        <f t="shared" si="2"/>
        <v>10846225.08</v>
      </c>
      <c r="X28" s="192">
        <f t="shared" si="3"/>
        <v>0</v>
      </c>
      <c r="Y28" s="192">
        <f t="shared" si="4"/>
        <v>0</v>
      </c>
      <c r="Z28" s="192">
        <f t="shared" si="5"/>
        <v>0</v>
      </c>
    </row>
    <row r="29" spans="1:26" ht="12.75">
      <c r="A29" s="280" t="s">
        <v>9</v>
      </c>
      <c r="B29" s="281"/>
      <c r="C29" s="281"/>
      <c r="D29" s="281"/>
      <c r="E29" s="282"/>
      <c r="F29" s="10">
        <v>146</v>
      </c>
      <c r="G29" s="5">
        <v>68461.47999999998</v>
      </c>
      <c r="H29" s="6">
        <v>708359.1799999774</v>
      </c>
      <c r="I29" s="75">
        <v>776820.6599999773</v>
      </c>
      <c r="J29" s="5">
        <v>2100255.03</v>
      </c>
      <c r="K29" s="6">
        <v>1088415.0500000035</v>
      </c>
      <c r="L29" s="75">
        <v>3188670.0800000033</v>
      </c>
      <c r="O29" s="100">
        <v>124210.71999999997</v>
      </c>
      <c r="P29" s="101">
        <v>12261454.530000001</v>
      </c>
      <c r="Q29" s="102">
        <f t="shared" si="6"/>
        <v>12385665.250000002</v>
      </c>
      <c r="R29" s="5">
        <v>39578.62999999999</v>
      </c>
      <c r="S29" s="6">
        <v>2819316.639999994</v>
      </c>
      <c r="T29" s="75">
        <f t="shared" si="7"/>
        <v>2858895.269999994</v>
      </c>
      <c r="U29" s="192">
        <f t="shared" si="0"/>
        <v>-55749.23999999999</v>
      </c>
      <c r="V29" s="192">
        <f t="shared" si="1"/>
        <v>-11553095.350000024</v>
      </c>
      <c r="W29" s="192">
        <f t="shared" si="2"/>
        <v>-11608844.590000024</v>
      </c>
      <c r="X29" s="192">
        <f t="shared" si="3"/>
        <v>2060676.4</v>
      </c>
      <c r="Y29" s="192">
        <f t="shared" si="4"/>
        <v>-1730901.5899999905</v>
      </c>
      <c r="Z29" s="192">
        <f t="shared" si="5"/>
        <v>329774.81000000937</v>
      </c>
    </row>
    <row r="30" spans="1:26" ht="12.75">
      <c r="A30" s="283" t="s">
        <v>10</v>
      </c>
      <c r="B30" s="281"/>
      <c r="C30" s="281"/>
      <c r="D30" s="281"/>
      <c r="E30" s="282"/>
      <c r="F30" s="10">
        <v>147</v>
      </c>
      <c r="G30" s="5">
        <v>4391.670000000004</v>
      </c>
      <c r="H30" s="6">
        <v>8458124.67999997</v>
      </c>
      <c r="I30" s="75">
        <v>8462516.34999997</v>
      </c>
      <c r="J30" s="5">
        <v>156127.24</v>
      </c>
      <c r="K30" s="6">
        <v>6756122.920000002</v>
      </c>
      <c r="L30" s="75">
        <v>6912250.16</v>
      </c>
      <c r="O30" s="100">
        <v>3061.76</v>
      </c>
      <c r="P30" s="101">
        <v>7321963.139999999</v>
      </c>
      <c r="Q30" s="102">
        <f t="shared" si="6"/>
        <v>7325024.8999999985</v>
      </c>
      <c r="R30" s="5">
        <v>78101.07999999989</v>
      </c>
      <c r="S30" s="6">
        <v>8454813.429999989</v>
      </c>
      <c r="T30" s="75">
        <f t="shared" si="7"/>
        <v>8532914.509999989</v>
      </c>
      <c r="U30" s="192">
        <f t="shared" si="0"/>
        <v>1329.9100000000035</v>
      </c>
      <c r="V30" s="192">
        <f t="shared" si="1"/>
        <v>1136161.5399999712</v>
      </c>
      <c r="W30" s="192">
        <f t="shared" si="2"/>
        <v>1137491.4499999713</v>
      </c>
      <c r="X30" s="192">
        <f t="shared" si="3"/>
        <v>78026.1600000001</v>
      </c>
      <c r="Y30" s="192">
        <f t="shared" si="4"/>
        <v>-1698690.5099999867</v>
      </c>
      <c r="Z30" s="192">
        <f t="shared" si="5"/>
        <v>-1620664.3499999885</v>
      </c>
    </row>
    <row r="31" spans="1:26" ht="21.75" customHeight="1">
      <c r="A31" s="283" t="s">
        <v>11</v>
      </c>
      <c r="B31" s="281"/>
      <c r="C31" s="281"/>
      <c r="D31" s="281"/>
      <c r="E31" s="282"/>
      <c r="F31" s="10">
        <v>148</v>
      </c>
      <c r="G31" s="5">
        <v>9740.46</v>
      </c>
      <c r="H31" s="6">
        <v>7533632.699999964</v>
      </c>
      <c r="I31" s="75">
        <v>7543373.159999964</v>
      </c>
      <c r="J31" s="5">
        <v>11725.760000000002</v>
      </c>
      <c r="K31" s="6">
        <v>13843821.690000007</v>
      </c>
      <c r="L31" s="75">
        <v>13855547.450000009</v>
      </c>
      <c r="O31" s="100">
        <v>10086.27</v>
      </c>
      <c r="P31" s="101">
        <v>3739318.3400000026</v>
      </c>
      <c r="Q31" s="102">
        <f t="shared" si="6"/>
        <v>3749404.6100000027</v>
      </c>
      <c r="R31" s="5">
        <v>-853.7400000000098</v>
      </c>
      <c r="S31" s="6">
        <v>10074738.66</v>
      </c>
      <c r="T31" s="75">
        <f t="shared" si="7"/>
        <v>10073884.92</v>
      </c>
      <c r="U31" s="192">
        <f t="shared" si="0"/>
        <v>-345.8100000000013</v>
      </c>
      <c r="V31" s="192">
        <f t="shared" si="1"/>
        <v>3794314.359999961</v>
      </c>
      <c r="W31" s="192">
        <f t="shared" si="2"/>
        <v>3793968.549999961</v>
      </c>
      <c r="X31" s="192">
        <f t="shared" si="3"/>
        <v>12579.500000000011</v>
      </c>
      <c r="Y31" s="192">
        <f t="shared" si="4"/>
        <v>3769083.030000007</v>
      </c>
      <c r="Z31" s="192">
        <f t="shared" si="5"/>
        <v>3781662.5300000086</v>
      </c>
    </row>
    <row r="32" spans="1:26" ht="12.75">
      <c r="A32" s="283" t="s">
        <v>12</v>
      </c>
      <c r="B32" s="281"/>
      <c r="C32" s="281"/>
      <c r="D32" s="281"/>
      <c r="E32" s="282"/>
      <c r="F32" s="10">
        <v>149</v>
      </c>
      <c r="G32" s="5">
        <v>2588.7400000000052</v>
      </c>
      <c r="H32" s="6">
        <v>6795072.76999997</v>
      </c>
      <c r="I32" s="75">
        <v>6797661.50999997</v>
      </c>
      <c r="J32" s="5">
        <v>-804.4300000000039</v>
      </c>
      <c r="K32" s="6">
        <v>31445290.590000004</v>
      </c>
      <c r="L32" s="75">
        <v>31444486.160000004</v>
      </c>
      <c r="O32" s="100">
        <v>58974.229999999996</v>
      </c>
      <c r="P32" s="101">
        <v>1948125.2599999905</v>
      </c>
      <c r="Q32" s="102">
        <f t="shared" si="6"/>
        <v>2007099.4899999904</v>
      </c>
      <c r="R32" s="5">
        <v>3980.470000000005</v>
      </c>
      <c r="S32" s="6">
        <v>7902174.529999988</v>
      </c>
      <c r="T32" s="75">
        <f t="shared" si="7"/>
        <v>7906154.999999988</v>
      </c>
      <c r="U32" s="192">
        <f t="shared" si="0"/>
        <v>-56385.48999999999</v>
      </c>
      <c r="V32" s="192">
        <f t="shared" si="1"/>
        <v>4846947.509999979</v>
      </c>
      <c r="W32" s="192">
        <f t="shared" si="2"/>
        <v>4790562.019999979</v>
      </c>
      <c r="X32" s="192">
        <f t="shared" si="3"/>
        <v>-4784.900000000009</v>
      </c>
      <c r="Y32" s="192">
        <f t="shared" si="4"/>
        <v>23543116.060000017</v>
      </c>
      <c r="Z32" s="192">
        <f t="shared" si="5"/>
        <v>23538331.160000015</v>
      </c>
    </row>
    <row r="33" spans="1:26" ht="12.75">
      <c r="A33" s="283" t="s">
        <v>102</v>
      </c>
      <c r="B33" s="281"/>
      <c r="C33" s="281"/>
      <c r="D33" s="281"/>
      <c r="E33" s="282"/>
      <c r="F33" s="10">
        <v>150</v>
      </c>
      <c r="G33" s="76">
        <v>-75537164.98999998</v>
      </c>
      <c r="H33" s="77">
        <v>-241224579.2899996</v>
      </c>
      <c r="I33" s="75">
        <v>-316761744.2799996</v>
      </c>
      <c r="J33" s="76">
        <v>-86907406.76000008</v>
      </c>
      <c r="K33" s="77">
        <v>-196985017.41999984</v>
      </c>
      <c r="L33" s="75">
        <v>-283892424.1799998</v>
      </c>
      <c r="O33" s="103">
        <f>O34+O38</f>
        <v>-73926862.94999997</v>
      </c>
      <c r="P33" s="104">
        <f>P34+P38</f>
        <v>-246721574.52000004</v>
      </c>
      <c r="Q33" s="102">
        <f t="shared" si="6"/>
        <v>-320648437.47</v>
      </c>
      <c r="R33" s="76">
        <f>R34+R38</f>
        <v>-74357885.39999999</v>
      </c>
      <c r="S33" s="77">
        <f>S34+S38</f>
        <v>-236921853.76999927</v>
      </c>
      <c r="T33" s="75">
        <f t="shared" si="7"/>
        <v>-311279739.16999924</v>
      </c>
      <c r="U33" s="192">
        <f t="shared" si="0"/>
        <v>-1610302.0400000066</v>
      </c>
      <c r="V33" s="192">
        <f t="shared" si="1"/>
        <v>5496995.230000436</v>
      </c>
      <c r="W33" s="192">
        <f t="shared" si="2"/>
        <v>3886693.190000415</v>
      </c>
      <c r="X33" s="192">
        <f t="shared" si="3"/>
        <v>-12549521.360000089</v>
      </c>
      <c r="Y33" s="192">
        <f t="shared" si="4"/>
        <v>39936836.34999943</v>
      </c>
      <c r="Z33" s="192">
        <f t="shared" si="5"/>
        <v>27387314.989999413</v>
      </c>
    </row>
    <row r="34" spans="1:26" ht="12.75">
      <c r="A34" s="280" t="s">
        <v>103</v>
      </c>
      <c r="B34" s="281"/>
      <c r="C34" s="281"/>
      <c r="D34" s="281"/>
      <c r="E34" s="282"/>
      <c r="F34" s="10">
        <v>151</v>
      </c>
      <c r="G34" s="76">
        <v>-72715037.58999997</v>
      </c>
      <c r="H34" s="77">
        <v>-327667489.2099997</v>
      </c>
      <c r="I34" s="75">
        <v>-400382526.79999965</v>
      </c>
      <c r="J34" s="76">
        <v>-88156723.6800001</v>
      </c>
      <c r="K34" s="77">
        <v>-131378862.99999976</v>
      </c>
      <c r="L34" s="75">
        <v>-219535586.67999983</v>
      </c>
      <c r="O34" s="103">
        <f>SUM(O35:O37)</f>
        <v>-70924428.34999998</v>
      </c>
      <c r="P34" s="104">
        <f>SUM(P35:P37)</f>
        <v>-193764592.59000006</v>
      </c>
      <c r="Q34" s="102">
        <f t="shared" si="6"/>
        <v>-264689020.94000006</v>
      </c>
      <c r="R34" s="76">
        <f>SUM(R35:R37)</f>
        <v>-72991540.71</v>
      </c>
      <c r="S34" s="77">
        <f>SUM(S35:S37)</f>
        <v>-213947544.97999936</v>
      </c>
      <c r="T34" s="75">
        <f t="shared" si="7"/>
        <v>-286939085.68999934</v>
      </c>
      <c r="U34" s="192">
        <f t="shared" si="0"/>
        <v>-1790609.2399999946</v>
      </c>
      <c r="V34" s="192">
        <f t="shared" si="1"/>
        <v>-133902896.61999962</v>
      </c>
      <c r="W34" s="192">
        <f t="shared" si="2"/>
        <v>-135693505.8599996</v>
      </c>
      <c r="X34" s="192">
        <f t="shared" si="3"/>
        <v>-15165182.970000103</v>
      </c>
      <c r="Y34" s="192">
        <f t="shared" si="4"/>
        <v>82568681.9799996</v>
      </c>
      <c r="Z34" s="192">
        <f t="shared" si="5"/>
        <v>67403499.00999951</v>
      </c>
    </row>
    <row r="35" spans="1:26" ht="12.75">
      <c r="A35" s="280" t="s">
        <v>13</v>
      </c>
      <c r="B35" s="281"/>
      <c r="C35" s="281"/>
      <c r="D35" s="281"/>
      <c r="E35" s="282"/>
      <c r="F35" s="10">
        <v>152</v>
      </c>
      <c r="G35" s="5">
        <v>-72715037.58999997</v>
      </c>
      <c r="H35" s="6">
        <v>-357009388.97999954</v>
      </c>
      <c r="I35" s="75">
        <v>-429724426.5699995</v>
      </c>
      <c r="J35" s="5">
        <v>-88156723.6800001</v>
      </c>
      <c r="K35" s="6">
        <v>-282900625.6899998</v>
      </c>
      <c r="L35" s="75">
        <v>-371057349.3699999</v>
      </c>
      <c r="O35" s="100">
        <v>-70924428.34999998</v>
      </c>
      <c r="P35" s="101">
        <v>-212714756.14000008</v>
      </c>
      <c r="Q35" s="102">
        <f t="shared" si="6"/>
        <v>-283639184.49000007</v>
      </c>
      <c r="R35" s="5">
        <v>-72991540.71</v>
      </c>
      <c r="S35" s="6">
        <v>-236748045.6699994</v>
      </c>
      <c r="T35" s="75">
        <f t="shared" si="7"/>
        <v>-309739586.3799994</v>
      </c>
      <c r="U35" s="192">
        <f t="shared" si="0"/>
        <v>-1790609.2399999946</v>
      </c>
      <c r="V35" s="192">
        <f t="shared" si="1"/>
        <v>-144294632.83999947</v>
      </c>
      <c r="W35" s="192">
        <f t="shared" si="2"/>
        <v>-146085242.07999945</v>
      </c>
      <c r="X35" s="192">
        <f t="shared" si="3"/>
        <v>-15165182.970000103</v>
      </c>
      <c r="Y35" s="192">
        <f t="shared" si="4"/>
        <v>-46152580.02000043</v>
      </c>
      <c r="Z35" s="192">
        <f t="shared" si="5"/>
        <v>-61317762.99000049</v>
      </c>
    </row>
    <row r="36" spans="1:26" ht="12.75">
      <c r="A36" s="280" t="s">
        <v>14</v>
      </c>
      <c r="B36" s="281"/>
      <c r="C36" s="281"/>
      <c r="D36" s="281"/>
      <c r="E36" s="282"/>
      <c r="F36" s="10">
        <v>153</v>
      </c>
      <c r="G36" s="5">
        <v>0</v>
      </c>
      <c r="H36" s="6">
        <v>702273.9999999988</v>
      </c>
      <c r="I36" s="75">
        <v>702273.9999999988</v>
      </c>
      <c r="J36" s="5">
        <v>0</v>
      </c>
      <c r="K36" s="6">
        <v>691104.8200000005</v>
      </c>
      <c r="L36" s="75">
        <v>691104.8200000005</v>
      </c>
      <c r="O36" s="100">
        <v>0</v>
      </c>
      <c r="P36" s="101">
        <v>330929.3</v>
      </c>
      <c r="Q36" s="102">
        <f t="shared" si="6"/>
        <v>330929.3</v>
      </c>
      <c r="R36" s="5">
        <v>0</v>
      </c>
      <c r="S36" s="6">
        <v>771771.8299999986</v>
      </c>
      <c r="T36" s="75">
        <f t="shared" si="7"/>
        <v>771771.8299999986</v>
      </c>
      <c r="U36" s="192">
        <f t="shared" si="0"/>
        <v>0</v>
      </c>
      <c r="V36" s="192">
        <f t="shared" si="1"/>
        <v>371344.69999999885</v>
      </c>
      <c r="W36" s="192">
        <f t="shared" si="2"/>
        <v>371344.69999999885</v>
      </c>
      <c r="X36" s="192">
        <f t="shared" si="3"/>
        <v>0</v>
      </c>
      <c r="Y36" s="192">
        <f t="shared" si="4"/>
        <v>-80667.00999999803</v>
      </c>
      <c r="Z36" s="192">
        <f t="shared" si="5"/>
        <v>-80667.00999999803</v>
      </c>
    </row>
    <row r="37" spans="1:26" ht="12.75">
      <c r="A37" s="280" t="s">
        <v>15</v>
      </c>
      <c r="B37" s="281"/>
      <c r="C37" s="281"/>
      <c r="D37" s="281"/>
      <c r="E37" s="282"/>
      <c r="F37" s="10">
        <v>154</v>
      </c>
      <c r="G37" s="5">
        <v>0</v>
      </c>
      <c r="H37" s="6">
        <v>28639625.76999992</v>
      </c>
      <c r="I37" s="75">
        <v>28639625.76999992</v>
      </c>
      <c r="J37" s="5">
        <v>0</v>
      </c>
      <c r="K37" s="6">
        <v>150830657.86999997</v>
      </c>
      <c r="L37" s="75">
        <v>150830657.86999997</v>
      </c>
      <c r="O37" s="100">
        <v>0</v>
      </c>
      <c r="P37" s="101">
        <v>18619234.25</v>
      </c>
      <c r="Q37" s="102">
        <f t="shared" si="6"/>
        <v>18619234.25</v>
      </c>
      <c r="R37" s="5">
        <v>0</v>
      </c>
      <c r="S37" s="6">
        <v>22028728.860000003</v>
      </c>
      <c r="T37" s="75">
        <f t="shared" si="7"/>
        <v>22028728.860000003</v>
      </c>
      <c r="U37" s="192">
        <f t="shared" si="0"/>
        <v>0</v>
      </c>
      <c r="V37" s="192">
        <f t="shared" si="1"/>
        <v>10020391.519999921</v>
      </c>
      <c r="W37" s="192">
        <f t="shared" si="2"/>
        <v>10020391.519999921</v>
      </c>
      <c r="X37" s="192">
        <f t="shared" si="3"/>
        <v>0</v>
      </c>
      <c r="Y37" s="192">
        <f t="shared" si="4"/>
        <v>128801929.00999998</v>
      </c>
      <c r="Z37" s="192">
        <f t="shared" si="5"/>
        <v>128801929.00999998</v>
      </c>
    </row>
    <row r="38" spans="1:26" ht="12.75">
      <c r="A38" s="280" t="s">
        <v>104</v>
      </c>
      <c r="B38" s="281"/>
      <c r="C38" s="281"/>
      <c r="D38" s="281"/>
      <c r="E38" s="282"/>
      <c r="F38" s="10">
        <v>155</v>
      </c>
      <c r="G38" s="76">
        <v>-2822127.4</v>
      </c>
      <c r="H38" s="77">
        <v>86442909.92</v>
      </c>
      <c r="I38" s="75">
        <v>83620782.52</v>
      </c>
      <c r="J38" s="76">
        <v>1249316.92</v>
      </c>
      <c r="K38" s="77">
        <v>-65606154.42000002</v>
      </c>
      <c r="L38" s="75">
        <v>-64356837.500000015</v>
      </c>
      <c r="O38" s="103">
        <f>SUM(O39:O41)</f>
        <v>-3002434.5999999996</v>
      </c>
      <c r="P38" s="104">
        <f>SUM(P39:P41)</f>
        <v>-52956981.92999998</v>
      </c>
      <c r="Q38" s="102">
        <f t="shared" si="6"/>
        <v>-55959416.52999998</v>
      </c>
      <c r="R38" s="76">
        <f>SUM(R39:R41)</f>
        <v>-1366344.6899999992</v>
      </c>
      <c r="S38" s="77">
        <f>SUM(S39:S41)</f>
        <v>-22974308.78999991</v>
      </c>
      <c r="T38" s="75">
        <f t="shared" si="7"/>
        <v>-24340653.479999907</v>
      </c>
      <c r="U38" s="192">
        <f t="shared" si="0"/>
        <v>180307.19999999972</v>
      </c>
      <c r="V38" s="192">
        <f t="shared" si="1"/>
        <v>139399891.84999996</v>
      </c>
      <c r="W38" s="192">
        <f t="shared" si="2"/>
        <v>139580199.04999998</v>
      </c>
      <c r="X38" s="192">
        <f t="shared" si="3"/>
        <v>2615661.6099999994</v>
      </c>
      <c r="Y38" s="192">
        <f t="shared" si="4"/>
        <v>-42631845.63000011</v>
      </c>
      <c r="Z38" s="192">
        <f t="shared" si="5"/>
        <v>-40016184.02000011</v>
      </c>
    </row>
    <row r="39" spans="1:26" ht="12.75">
      <c r="A39" s="280" t="s">
        <v>16</v>
      </c>
      <c r="B39" s="281"/>
      <c r="C39" s="281"/>
      <c r="D39" s="281"/>
      <c r="E39" s="282"/>
      <c r="F39" s="10">
        <v>156</v>
      </c>
      <c r="G39" s="5">
        <v>-2822127.4</v>
      </c>
      <c r="H39" s="6">
        <v>103269136.39999998</v>
      </c>
      <c r="I39" s="75">
        <v>100447008.99999997</v>
      </c>
      <c r="J39" s="5">
        <v>1249316.92</v>
      </c>
      <c r="K39" s="6">
        <v>85858333.05999997</v>
      </c>
      <c r="L39" s="75">
        <v>87107649.97999999</v>
      </c>
      <c r="O39" s="100">
        <v>-3002434.5999999996</v>
      </c>
      <c r="P39" s="101">
        <v>-77184762.59999998</v>
      </c>
      <c r="Q39" s="102">
        <f t="shared" si="6"/>
        <v>-80187197.19999997</v>
      </c>
      <c r="R39" s="5">
        <v>-1366344.6899999992</v>
      </c>
      <c r="S39" s="6">
        <v>-32577136.159999907</v>
      </c>
      <c r="T39" s="75">
        <f t="shared" si="7"/>
        <v>-33943480.849999905</v>
      </c>
      <c r="U39" s="192">
        <f aca="true" t="shared" si="8" ref="U39:U70">+G39-O39</f>
        <v>180307.19999999972</v>
      </c>
      <c r="V39" s="192">
        <f aca="true" t="shared" si="9" ref="V39:V70">+H39-P39</f>
        <v>180453898.99999994</v>
      </c>
      <c r="W39" s="192">
        <f aca="true" t="shared" si="10" ref="W39:W70">+I39-Q39</f>
        <v>180634206.19999993</v>
      </c>
      <c r="X39" s="192">
        <f aca="true" t="shared" si="11" ref="X39:X70">+J39-R39</f>
        <v>2615661.6099999994</v>
      </c>
      <c r="Y39" s="192">
        <f aca="true" t="shared" si="12" ref="Y39:Y70">+K39-S39</f>
        <v>118435469.21999988</v>
      </c>
      <c r="Z39" s="192">
        <f aca="true" t="shared" si="13" ref="Z39:Z70">+L39-T39</f>
        <v>121051130.8299999</v>
      </c>
    </row>
    <row r="40" spans="1:26" ht="12.75">
      <c r="A40" s="280" t="s">
        <v>17</v>
      </c>
      <c r="B40" s="281"/>
      <c r="C40" s="281"/>
      <c r="D40" s="281"/>
      <c r="E40" s="282"/>
      <c r="F40" s="10">
        <v>157</v>
      </c>
      <c r="G40" s="5">
        <v>0</v>
      </c>
      <c r="H40" s="6">
        <v>-603855.7500000001</v>
      </c>
      <c r="I40" s="75">
        <v>-603855.7500000001</v>
      </c>
      <c r="J40" s="5">
        <v>0</v>
      </c>
      <c r="K40" s="6">
        <v>167761.02999999933</v>
      </c>
      <c r="L40" s="75">
        <v>167761.02999999933</v>
      </c>
      <c r="O40" s="100">
        <v>0</v>
      </c>
      <c r="P40" s="101">
        <v>-63126.27000000002</v>
      </c>
      <c r="Q40" s="102">
        <f t="shared" si="6"/>
        <v>-63126.27000000002</v>
      </c>
      <c r="R40" s="5">
        <v>0</v>
      </c>
      <c r="S40" s="6">
        <v>-452991.63</v>
      </c>
      <c r="T40" s="75">
        <f t="shared" si="7"/>
        <v>-452991.63</v>
      </c>
      <c r="U40" s="192">
        <f t="shared" si="8"/>
        <v>0</v>
      </c>
      <c r="V40" s="192">
        <f t="shared" si="9"/>
        <v>-540729.4800000001</v>
      </c>
      <c r="W40" s="192">
        <f t="shared" si="10"/>
        <v>-540729.4800000001</v>
      </c>
      <c r="X40" s="192">
        <f t="shared" si="11"/>
        <v>0</v>
      </c>
      <c r="Y40" s="192">
        <f t="shared" si="12"/>
        <v>620752.6599999993</v>
      </c>
      <c r="Z40" s="192">
        <f t="shared" si="13"/>
        <v>620752.6599999993</v>
      </c>
    </row>
    <row r="41" spans="1:26" ht="12.75">
      <c r="A41" s="280" t="s">
        <v>18</v>
      </c>
      <c r="B41" s="281"/>
      <c r="C41" s="281"/>
      <c r="D41" s="281"/>
      <c r="E41" s="282"/>
      <c r="F41" s="10">
        <v>158</v>
      </c>
      <c r="G41" s="5">
        <v>0</v>
      </c>
      <c r="H41" s="6">
        <v>-16222370.729999984</v>
      </c>
      <c r="I41" s="75">
        <v>-16222370.729999984</v>
      </c>
      <c r="J41" s="5">
        <v>0</v>
      </c>
      <c r="K41" s="6">
        <v>-151632248.51</v>
      </c>
      <c r="L41" s="75">
        <v>-151632248.51</v>
      </c>
      <c r="O41" s="100">
        <v>0</v>
      </c>
      <c r="P41" s="101">
        <v>24290906.939999998</v>
      </c>
      <c r="Q41" s="102">
        <f t="shared" si="6"/>
        <v>24290906.939999998</v>
      </c>
      <c r="R41" s="5">
        <v>0</v>
      </c>
      <c r="S41" s="6">
        <v>10055818.999999998</v>
      </c>
      <c r="T41" s="75">
        <f t="shared" si="7"/>
        <v>10055818.999999998</v>
      </c>
      <c r="U41" s="192">
        <f t="shared" si="8"/>
        <v>0</v>
      </c>
      <c r="V41" s="192">
        <f t="shared" si="9"/>
        <v>-40513277.66999998</v>
      </c>
      <c r="W41" s="192">
        <f t="shared" si="10"/>
        <v>-40513277.66999998</v>
      </c>
      <c r="X41" s="192">
        <f t="shared" si="11"/>
        <v>0</v>
      </c>
      <c r="Y41" s="192">
        <f t="shared" si="12"/>
        <v>-161688067.51</v>
      </c>
      <c r="Z41" s="192">
        <f t="shared" si="13"/>
        <v>-161688067.51</v>
      </c>
    </row>
    <row r="42" spans="1:26" ht="22.5" customHeight="1">
      <c r="A42" s="283" t="s">
        <v>105</v>
      </c>
      <c r="B42" s="281"/>
      <c r="C42" s="281"/>
      <c r="D42" s="281"/>
      <c r="E42" s="282"/>
      <c r="F42" s="10">
        <v>159</v>
      </c>
      <c r="G42" s="76">
        <v>-10107829.449999928</v>
      </c>
      <c r="H42" s="77">
        <v>24505606</v>
      </c>
      <c r="I42" s="75">
        <v>14397776.550000072</v>
      </c>
      <c r="J42" s="76">
        <v>-13770603.829999968</v>
      </c>
      <c r="K42" s="77">
        <v>337811</v>
      </c>
      <c r="L42" s="75">
        <v>-13432792.829999968</v>
      </c>
      <c r="O42" s="103">
        <f>O43+O46</f>
        <v>-16562998.340000015</v>
      </c>
      <c r="P42" s="104">
        <f>P43+P46</f>
        <v>0</v>
      </c>
      <c r="Q42" s="102">
        <f t="shared" si="6"/>
        <v>-16562998.340000015</v>
      </c>
      <c r="R42" s="76">
        <f>R43+R46</f>
        <v>-32390170.069999993</v>
      </c>
      <c r="S42" s="77">
        <f>S43+S46</f>
        <v>4771900</v>
      </c>
      <c r="T42" s="75">
        <f t="shared" si="7"/>
        <v>-27618270.069999993</v>
      </c>
      <c r="U42" s="192">
        <f t="shared" si="8"/>
        <v>6455168.890000086</v>
      </c>
      <c r="V42" s="192">
        <f t="shared" si="9"/>
        <v>24505606</v>
      </c>
      <c r="W42" s="192">
        <f t="shared" si="10"/>
        <v>30960774.890000086</v>
      </c>
      <c r="X42" s="192">
        <f t="shared" si="11"/>
        <v>18619566.240000024</v>
      </c>
      <c r="Y42" s="192">
        <f t="shared" si="12"/>
        <v>-4434089</v>
      </c>
      <c r="Z42" s="192">
        <f t="shared" si="13"/>
        <v>14185477.240000024</v>
      </c>
    </row>
    <row r="43" spans="1:26" ht="21" customHeight="1">
      <c r="A43" s="280" t="s">
        <v>106</v>
      </c>
      <c r="B43" s="281"/>
      <c r="C43" s="281"/>
      <c r="D43" s="281"/>
      <c r="E43" s="282"/>
      <c r="F43" s="10">
        <v>160</v>
      </c>
      <c r="G43" s="76">
        <v>-10107829.449999928</v>
      </c>
      <c r="H43" s="77">
        <v>0</v>
      </c>
      <c r="I43" s="75">
        <v>-10107829.449999928</v>
      </c>
      <c r="J43" s="76">
        <v>-17848251.71999996</v>
      </c>
      <c r="K43" s="77">
        <v>0</v>
      </c>
      <c r="L43" s="75">
        <v>-17848251.71999996</v>
      </c>
      <c r="O43" s="103">
        <f>SUM(O44:O45)</f>
        <v>-16562998.340000015</v>
      </c>
      <c r="P43" s="104">
        <f>SUM(P44:P45)</f>
        <v>0</v>
      </c>
      <c r="Q43" s="102">
        <f t="shared" si="6"/>
        <v>-16562998.340000015</v>
      </c>
      <c r="R43" s="76">
        <f>SUM(R44:R45)</f>
        <v>-30658940.299999993</v>
      </c>
      <c r="S43" s="77">
        <f>SUM(S44:S45)</f>
        <v>0</v>
      </c>
      <c r="T43" s="75">
        <f t="shared" si="7"/>
        <v>-30658940.299999993</v>
      </c>
      <c r="U43" s="192">
        <f t="shared" si="8"/>
        <v>6455168.890000086</v>
      </c>
      <c r="V43" s="192">
        <f t="shared" si="9"/>
        <v>0</v>
      </c>
      <c r="W43" s="192">
        <f t="shared" si="10"/>
        <v>6455168.890000086</v>
      </c>
      <c r="X43" s="192">
        <f t="shared" si="11"/>
        <v>12810688.580000032</v>
      </c>
      <c r="Y43" s="192">
        <f t="shared" si="12"/>
        <v>0</v>
      </c>
      <c r="Z43" s="192">
        <f t="shared" si="13"/>
        <v>12810688.580000032</v>
      </c>
    </row>
    <row r="44" spans="1:26" ht="12.75">
      <c r="A44" s="280" t="s">
        <v>19</v>
      </c>
      <c r="B44" s="281"/>
      <c r="C44" s="281"/>
      <c r="D44" s="281"/>
      <c r="E44" s="282"/>
      <c r="F44" s="10">
        <v>161</v>
      </c>
      <c r="G44" s="5">
        <v>-10207507.639999926</v>
      </c>
      <c r="H44" s="6">
        <v>0</v>
      </c>
      <c r="I44" s="75">
        <v>-10207507.639999926</v>
      </c>
      <c r="J44" s="5">
        <v>-17978949.629999965</v>
      </c>
      <c r="K44" s="6">
        <v>0</v>
      </c>
      <c r="L44" s="75">
        <v>-17978949.629999965</v>
      </c>
      <c r="O44" s="100">
        <v>-16526453.000000015</v>
      </c>
      <c r="P44" s="101">
        <v>0</v>
      </c>
      <c r="Q44" s="102">
        <f t="shared" si="6"/>
        <v>-16526453.000000015</v>
      </c>
      <c r="R44" s="5">
        <v>-30624211.589999992</v>
      </c>
      <c r="S44" s="6"/>
      <c r="T44" s="75">
        <f t="shared" si="7"/>
        <v>-30624211.589999992</v>
      </c>
      <c r="U44" s="192">
        <f t="shared" si="8"/>
        <v>6318945.360000089</v>
      </c>
      <c r="V44" s="192">
        <f t="shared" si="9"/>
        <v>0</v>
      </c>
      <c r="W44" s="192">
        <f t="shared" si="10"/>
        <v>6318945.360000089</v>
      </c>
      <c r="X44" s="192">
        <f t="shared" si="11"/>
        <v>12645261.960000027</v>
      </c>
      <c r="Y44" s="192">
        <f t="shared" si="12"/>
        <v>0</v>
      </c>
      <c r="Z44" s="192">
        <f t="shared" si="13"/>
        <v>12645261.960000027</v>
      </c>
    </row>
    <row r="45" spans="1:26" ht="12.75">
      <c r="A45" s="280" t="s">
        <v>20</v>
      </c>
      <c r="B45" s="281"/>
      <c r="C45" s="281"/>
      <c r="D45" s="281"/>
      <c r="E45" s="282"/>
      <c r="F45" s="10">
        <v>162</v>
      </c>
      <c r="G45" s="5">
        <v>99678.19</v>
      </c>
      <c r="H45" s="6">
        <v>0</v>
      </c>
      <c r="I45" s="75">
        <v>99678.19</v>
      </c>
      <c r="J45" s="5">
        <v>130697.90999999999</v>
      </c>
      <c r="K45" s="6">
        <v>0</v>
      </c>
      <c r="L45" s="75">
        <v>130697.90999999999</v>
      </c>
      <c r="O45" s="100">
        <v>-36545.340000000004</v>
      </c>
      <c r="P45" s="101">
        <v>0</v>
      </c>
      <c r="Q45" s="102">
        <f t="shared" si="6"/>
        <v>-36545.340000000004</v>
      </c>
      <c r="R45" s="5">
        <v>-34728.70999999991</v>
      </c>
      <c r="S45" s="6"/>
      <c r="T45" s="75">
        <f t="shared" si="7"/>
        <v>-34728.70999999991</v>
      </c>
      <c r="U45" s="192">
        <f t="shared" si="8"/>
        <v>136223.53</v>
      </c>
      <c r="V45" s="192">
        <f t="shared" si="9"/>
        <v>0</v>
      </c>
      <c r="W45" s="192">
        <f t="shared" si="10"/>
        <v>136223.53</v>
      </c>
      <c r="X45" s="192">
        <f t="shared" si="11"/>
        <v>165426.6199999999</v>
      </c>
      <c r="Y45" s="192">
        <f t="shared" si="12"/>
        <v>0</v>
      </c>
      <c r="Z45" s="192">
        <f t="shared" si="13"/>
        <v>165426.6199999999</v>
      </c>
    </row>
    <row r="46" spans="1:26" ht="21.75" customHeight="1">
      <c r="A46" s="280" t="s">
        <v>107</v>
      </c>
      <c r="B46" s="281"/>
      <c r="C46" s="281"/>
      <c r="D46" s="281"/>
      <c r="E46" s="282"/>
      <c r="F46" s="10">
        <v>163</v>
      </c>
      <c r="G46" s="76">
        <v>0</v>
      </c>
      <c r="H46" s="77">
        <v>24505606</v>
      </c>
      <c r="I46" s="75">
        <v>24505606</v>
      </c>
      <c r="J46" s="76">
        <v>4077647.8899999997</v>
      </c>
      <c r="K46" s="77">
        <v>337811</v>
      </c>
      <c r="L46" s="75">
        <v>4415458.89</v>
      </c>
      <c r="O46" s="103">
        <f>SUM(O47:O49)</f>
        <v>0</v>
      </c>
      <c r="P46" s="104">
        <f>SUM(P47:P49)</f>
        <v>0</v>
      </c>
      <c r="Q46" s="102">
        <f t="shared" si="6"/>
        <v>0</v>
      </c>
      <c r="R46" s="76">
        <f>SUM(R47:R49)</f>
        <v>-1731229.77</v>
      </c>
      <c r="S46" s="77">
        <f>SUM(S47:S49)</f>
        <v>4771900</v>
      </c>
      <c r="T46" s="75">
        <f t="shared" si="7"/>
        <v>3040670.23</v>
      </c>
      <c r="U46" s="192">
        <f t="shared" si="8"/>
        <v>0</v>
      </c>
      <c r="V46" s="192">
        <f t="shared" si="9"/>
        <v>24505606</v>
      </c>
      <c r="W46" s="192">
        <f t="shared" si="10"/>
        <v>24505606</v>
      </c>
      <c r="X46" s="192">
        <f t="shared" si="11"/>
        <v>5808877.66</v>
      </c>
      <c r="Y46" s="192">
        <f t="shared" si="12"/>
        <v>-4434089</v>
      </c>
      <c r="Z46" s="192">
        <f t="shared" si="13"/>
        <v>1374788.6599999997</v>
      </c>
    </row>
    <row r="47" spans="1:26" ht="12.75">
      <c r="A47" s="280" t="s">
        <v>21</v>
      </c>
      <c r="B47" s="281"/>
      <c r="C47" s="281"/>
      <c r="D47" s="281"/>
      <c r="E47" s="282"/>
      <c r="F47" s="10">
        <v>164</v>
      </c>
      <c r="G47" s="5">
        <v>0</v>
      </c>
      <c r="H47" s="6">
        <v>24505606</v>
      </c>
      <c r="I47" s="75">
        <v>24505606</v>
      </c>
      <c r="J47" s="5">
        <v>4077647.8899999997</v>
      </c>
      <c r="K47" s="6">
        <v>337811</v>
      </c>
      <c r="L47" s="75">
        <v>4415458.89</v>
      </c>
      <c r="O47" s="100"/>
      <c r="P47" s="101"/>
      <c r="Q47" s="102">
        <f t="shared" si="6"/>
        <v>0</v>
      </c>
      <c r="R47" s="5">
        <v>-1731229.77</v>
      </c>
      <c r="S47" s="6">
        <v>4771900</v>
      </c>
      <c r="T47" s="75">
        <f t="shared" si="7"/>
        <v>3040670.23</v>
      </c>
      <c r="U47" s="192">
        <f t="shared" si="8"/>
        <v>0</v>
      </c>
      <c r="V47" s="192">
        <f t="shared" si="9"/>
        <v>24505606</v>
      </c>
      <c r="W47" s="192">
        <f t="shared" si="10"/>
        <v>24505606</v>
      </c>
      <c r="X47" s="192">
        <f t="shared" si="11"/>
        <v>5808877.66</v>
      </c>
      <c r="Y47" s="192">
        <f t="shared" si="12"/>
        <v>-4434089</v>
      </c>
      <c r="Z47" s="192">
        <f t="shared" si="13"/>
        <v>1374788.6599999997</v>
      </c>
    </row>
    <row r="48" spans="1:26" ht="12.75">
      <c r="A48" s="280" t="s">
        <v>22</v>
      </c>
      <c r="B48" s="281"/>
      <c r="C48" s="281"/>
      <c r="D48" s="281"/>
      <c r="E48" s="282"/>
      <c r="F48" s="10">
        <v>165</v>
      </c>
      <c r="G48" s="5">
        <v>0</v>
      </c>
      <c r="H48" s="6">
        <v>0</v>
      </c>
      <c r="I48" s="75">
        <v>0</v>
      </c>
      <c r="J48" s="5">
        <v>0</v>
      </c>
      <c r="K48" s="6">
        <v>0</v>
      </c>
      <c r="L48" s="75">
        <v>0</v>
      </c>
      <c r="O48" s="100"/>
      <c r="P48" s="101"/>
      <c r="Q48" s="102">
        <f t="shared" si="6"/>
        <v>0</v>
      </c>
      <c r="R48" s="5"/>
      <c r="S48" s="6">
        <v>0</v>
      </c>
      <c r="T48" s="75">
        <f t="shared" si="7"/>
        <v>0</v>
      </c>
      <c r="U48" s="192">
        <f t="shared" si="8"/>
        <v>0</v>
      </c>
      <c r="V48" s="192">
        <f t="shared" si="9"/>
        <v>0</v>
      </c>
      <c r="W48" s="192">
        <f t="shared" si="10"/>
        <v>0</v>
      </c>
      <c r="X48" s="192">
        <f t="shared" si="11"/>
        <v>0</v>
      </c>
      <c r="Y48" s="192">
        <f t="shared" si="12"/>
        <v>0</v>
      </c>
      <c r="Z48" s="192">
        <f t="shared" si="13"/>
        <v>0</v>
      </c>
    </row>
    <row r="49" spans="1:26" ht="12.75">
      <c r="A49" s="280" t="s">
        <v>23</v>
      </c>
      <c r="B49" s="281"/>
      <c r="C49" s="281"/>
      <c r="D49" s="281"/>
      <c r="E49" s="282"/>
      <c r="F49" s="10">
        <v>166</v>
      </c>
      <c r="G49" s="5">
        <v>0</v>
      </c>
      <c r="H49" s="6">
        <v>0</v>
      </c>
      <c r="I49" s="75">
        <v>0</v>
      </c>
      <c r="J49" s="5">
        <v>0</v>
      </c>
      <c r="K49" s="6">
        <v>0</v>
      </c>
      <c r="L49" s="75">
        <v>0</v>
      </c>
      <c r="O49" s="100"/>
      <c r="P49" s="101"/>
      <c r="Q49" s="102">
        <f t="shared" si="6"/>
        <v>0</v>
      </c>
      <c r="R49" s="5"/>
      <c r="S49" s="6">
        <v>0</v>
      </c>
      <c r="T49" s="75">
        <f t="shared" si="7"/>
        <v>0</v>
      </c>
      <c r="U49" s="192">
        <f t="shared" si="8"/>
        <v>0</v>
      </c>
      <c r="V49" s="192">
        <f t="shared" si="9"/>
        <v>0</v>
      </c>
      <c r="W49" s="192">
        <f t="shared" si="10"/>
        <v>0</v>
      </c>
      <c r="X49" s="192">
        <f t="shared" si="11"/>
        <v>0</v>
      </c>
      <c r="Y49" s="192">
        <f t="shared" si="12"/>
        <v>0</v>
      </c>
      <c r="Z49" s="192">
        <f t="shared" si="13"/>
        <v>0</v>
      </c>
    </row>
    <row r="50" spans="1:26" ht="21" customHeight="1">
      <c r="A50" s="283" t="s">
        <v>210</v>
      </c>
      <c r="B50" s="281"/>
      <c r="C50" s="281"/>
      <c r="D50" s="281"/>
      <c r="E50" s="282"/>
      <c r="F50" s="10">
        <v>167</v>
      </c>
      <c r="G50" s="76">
        <v>-31279466.63</v>
      </c>
      <c r="H50" s="77">
        <v>0</v>
      </c>
      <c r="I50" s="75">
        <v>-31279466.63</v>
      </c>
      <c r="J50" s="76">
        <v>-38227362.8</v>
      </c>
      <c r="K50" s="77">
        <v>0</v>
      </c>
      <c r="L50" s="75">
        <v>-38227362.8</v>
      </c>
      <c r="O50" s="103">
        <f>SUM(O51:O53)</f>
        <v>706922.6099999999</v>
      </c>
      <c r="P50" s="104">
        <f>SUM(P51:P53)</f>
        <v>0</v>
      </c>
      <c r="Q50" s="102">
        <f t="shared" si="6"/>
        <v>706922.6099999999</v>
      </c>
      <c r="R50" s="76">
        <f>SUM(R51:R53)</f>
        <v>-2203308.440000005</v>
      </c>
      <c r="S50" s="77">
        <f>SUM(S51:S53)</f>
        <v>0</v>
      </c>
      <c r="T50" s="75">
        <f t="shared" si="7"/>
        <v>-2203308.440000005</v>
      </c>
      <c r="U50" s="192">
        <f t="shared" si="8"/>
        <v>-31986389.24</v>
      </c>
      <c r="V50" s="192">
        <f t="shared" si="9"/>
        <v>0</v>
      </c>
      <c r="W50" s="192">
        <f t="shared" si="10"/>
        <v>-31986389.24</v>
      </c>
      <c r="X50" s="192">
        <f t="shared" si="11"/>
        <v>-36024054.35999999</v>
      </c>
      <c r="Y50" s="192">
        <f t="shared" si="12"/>
        <v>0</v>
      </c>
      <c r="Z50" s="192">
        <f t="shared" si="13"/>
        <v>-36024054.35999999</v>
      </c>
    </row>
    <row r="51" spans="1:26" ht="12.75">
      <c r="A51" s="280" t="s">
        <v>24</v>
      </c>
      <c r="B51" s="281"/>
      <c r="C51" s="281"/>
      <c r="D51" s="281"/>
      <c r="E51" s="282"/>
      <c r="F51" s="10">
        <v>168</v>
      </c>
      <c r="G51" s="5">
        <v>-31279466.63</v>
      </c>
      <c r="H51" s="6">
        <v>0</v>
      </c>
      <c r="I51" s="75">
        <v>-31279466.63</v>
      </c>
      <c r="J51" s="5">
        <v>-38227362.8</v>
      </c>
      <c r="K51" s="6">
        <v>0</v>
      </c>
      <c r="L51" s="75">
        <v>-38227362.8</v>
      </c>
      <c r="O51" s="100">
        <v>706922.6099999999</v>
      </c>
      <c r="P51" s="101">
        <v>0</v>
      </c>
      <c r="Q51" s="102">
        <f t="shared" si="6"/>
        <v>706922.6099999999</v>
      </c>
      <c r="R51" s="5">
        <v>-2203308.440000005</v>
      </c>
      <c r="S51" s="6"/>
      <c r="T51" s="75">
        <f t="shared" si="7"/>
        <v>-2203308.440000005</v>
      </c>
      <c r="U51" s="192">
        <f t="shared" si="8"/>
        <v>-31986389.24</v>
      </c>
      <c r="V51" s="192">
        <f t="shared" si="9"/>
        <v>0</v>
      </c>
      <c r="W51" s="192">
        <f t="shared" si="10"/>
        <v>-31986389.24</v>
      </c>
      <c r="X51" s="192">
        <f t="shared" si="11"/>
        <v>-36024054.35999999</v>
      </c>
      <c r="Y51" s="192">
        <f t="shared" si="12"/>
        <v>0</v>
      </c>
      <c r="Z51" s="192">
        <f t="shared" si="13"/>
        <v>-36024054.35999999</v>
      </c>
    </row>
    <row r="52" spans="1:26" ht="12.75">
      <c r="A52" s="280" t="s">
        <v>25</v>
      </c>
      <c r="B52" s="281"/>
      <c r="C52" s="281"/>
      <c r="D52" s="281"/>
      <c r="E52" s="282"/>
      <c r="F52" s="10">
        <v>169</v>
      </c>
      <c r="G52" s="5">
        <v>0</v>
      </c>
      <c r="H52" s="6">
        <v>0</v>
      </c>
      <c r="I52" s="75">
        <v>0</v>
      </c>
      <c r="J52" s="5">
        <v>0</v>
      </c>
      <c r="K52" s="6">
        <v>0</v>
      </c>
      <c r="L52" s="75">
        <v>0</v>
      </c>
      <c r="O52" s="100">
        <v>0</v>
      </c>
      <c r="P52" s="101">
        <v>0</v>
      </c>
      <c r="Q52" s="102">
        <f t="shared" si="6"/>
        <v>0</v>
      </c>
      <c r="R52" s="5"/>
      <c r="S52" s="6"/>
      <c r="T52" s="75">
        <f t="shared" si="7"/>
        <v>0</v>
      </c>
      <c r="U52" s="192">
        <f t="shared" si="8"/>
        <v>0</v>
      </c>
      <c r="V52" s="192">
        <f t="shared" si="9"/>
        <v>0</v>
      </c>
      <c r="W52" s="192">
        <f t="shared" si="10"/>
        <v>0</v>
      </c>
      <c r="X52" s="192">
        <f t="shared" si="11"/>
        <v>0</v>
      </c>
      <c r="Y52" s="192">
        <f t="shared" si="12"/>
        <v>0</v>
      </c>
      <c r="Z52" s="192">
        <f t="shared" si="13"/>
        <v>0</v>
      </c>
    </row>
    <row r="53" spans="1:26" ht="12.75">
      <c r="A53" s="280" t="s">
        <v>26</v>
      </c>
      <c r="B53" s="281"/>
      <c r="C53" s="281"/>
      <c r="D53" s="281"/>
      <c r="E53" s="282"/>
      <c r="F53" s="10">
        <v>170</v>
      </c>
      <c r="G53" s="5">
        <v>0</v>
      </c>
      <c r="H53" s="6">
        <v>0</v>
      </c>
      <c r="I53" s="75">
        <v>0</v>
      </c>
      <c r="J53" s="5">
        <v>0</v>
      </c>
      <c r="K53" s="6">
        <v>0</v>
      </c>
      <c r="L53" s="75">
        <v>0</v>
      </c>
      <c r="O53" s="100">
        <v>0</v>
      </c>
      <c r="P53" s="101">
        <v>0</v>
      </c>
      <c r="Q53" s="102">
        <f t="shared" si="6"/>
        <v>0</v>
      </c>
      <c r="R53" s="5"/>
      <c r="S53" s="6"/>
      <c r="T53" s="75">
        <f t="shared" si="7"/>
        <v>0</v>
      </c>
      <c r="U53" s="192">
        <f t="shared" si="8"/>
        <v>0</v>
      </c>
      <c r="V53" s="192">
        <f t="shared" si="9"/>
        <v>0</v>
      </c>
      <c r="W53" s="192">
        <f t="shared" si="10"/>
        <v>0</v>
      </c>
      <c r="X53" s="192">
        <f t="shared" si="11"/>
        <v>0</v>
      </c>
      <c r="Y53" s="192">
        <f t="shared" si="12"/>
        <v>0</v>
      </c>
      <c r="Z53" s="192">
        <f t="shared" si="13"/>
        <v>0</v>
      </c>
    </row>
    <row r="54" spans="1:26" ht="21" customHeight="1">
      <c r="A54" s="283" t="s">
        <v>108</v>
      </c>
      <c r="B54" s="281"/>
      <c r="C54" s="281"/>
      <c r="D54" s="281"/>
      <c r="E54" s="282"/>
      <c r="F54" s="10">
        <v>171</v>
      </c>
      <c r="G54" s="76">
        <v>0</v>
      </c>
      <c r="H54" s="77">
        <v>0</v>
      </c>
      <c r="I54" s="75">
        <v>0</v>
      </c>
      <c r="J54" s="76">
        <v>0</v>
      </c>
      <c r="K54" s="77">
        <v>-291464.21999999974</v>
      </c>
      <c r="L54" s="75">
        <v>-291464.21999999974</v>
      </c>
      <c r="O54" s="103">
        <f>SUM(O55:O56)</f>
        <v>0</v>
      </c>
      <c r="P54" s="104">
        <f>SUM(P55:P56)</f>
        <v>0</v>
      </c>
      <c r="Q54" s="102">
        <f t="shared" si="6"/>
        <v>0</v>
      </c>
      <c r="R54" s="76">
        <f>SUM(R55:R56)</f>
        <v>0</v>
      </c>
      <c r="S54" s="77">
        <f>SUM(S55:S56)</f>
        <v>-91872.44999999867</v>
      </c>
      <c r="T54" s="75">
        <f t="shared" si="7"/>
        <v>-91872.44999999867</v>
      </c>
      <c r="U54" s="192">
        <f t="shared" si="8"/>
        <v>0</v>
      </c>
      <c r="V54" s="192">
        <f t="shared" si="9"/>
        <v>0</v>
      </c>
      <c r="W54" s="192">
        <f t="shared" si="10"/>
        <v>0</v>
      </c>
      <c r="X54" s="192">
        <f t="shared" si="11"/>
        <v>0</v>
      </c>
      <c r="Y54" s="192">
        <f t="shared" si="12"/>
        <v>-199591.77000000107</v>
      </c>
      <c r="Z54" s="192">
        <f t="shared" si="13"/>
        <v>-199591.77000000107</v>
      </c>
    </row>
    <row r="55" spans="1:26" ht="12.75">
      <c r="A55" s="280" t="s">
        <v>27</v>
      </c>
      <c r="B55" s="281"/>
      <c r="C55" s="281"/>
      <c r="D55" s="281"/>
      <c r="E55" s="282"/>
      <c r="F55" s="10">
        <v>172</v>
      </c>
      <c r="G55" s="5">
        <v>0</v>
      </c>
      <c r="H55" s="6">
        <v>0</v>
      </c>
      <c r="I55" s="75">
        <v>0</v>
      </c>
      <c r="J55" s="5">
        <v>0</v>
      </c>
      <c r="K55" s="6">
        <v>-291464.21999999974</v>
      </c>
      <c r="L55" s="75">
        <v>-291464.21999999974</v>
      </c>
      <c r="O55" s="100"/>
      <c r="P55" s="101"/>
      <c r="Q55" s="102">
        <f t="shared" si="6"/>
        <v>0</v>
      </c>
      <c r="R55" s="5"/>
      <c r="S55" s="6">
        <v>-91872.44999999867</v>
      </c>
      <c r="T55" s="75">
        <f t="shared" si="7"/>
        <v>-91872.44999999867</v>
      </c>
      <c r="U55" s="192">
        <f t="shared" si="8"/>
        <v>0</v>
      </c>
      <c r="V55" s="192">
        <f t="shared" si="9"/>
        <v>0</v>
      </c>
      <c r="W55" s="192">
        <f t="shared" si="10"/>
        <v>0</v>
      </c>
      <c r="X55" s="192">
        <f t="shared" si="11"/>
        <v>0</v>
      </c>
      <c r="Y55" s="192">
        <f t="shared" si="12"/>
        <v>-199591.77000000107</v>
      </c>
      <c r="Z55" s="192">
        <f t="shared" si="13"/>
        <v>-199591.77000000107</v>
      </c>
    </row>
    <row r="56" spans="1:26" ht="12.75">
      <c r="A56" s="280" t="s">
        <v>28</v>
      </c>
      <c r="B56" s="281"/>
      <c r="C56" s="281"/>
      <c r="D56" s="281"/>
      <c r="E56" s="282"/>
      <c r="F56" s="10">
        <v>173</v>
      </c>
      <c r="G56" s="7">
        <v>0</v>
      </c>
      <c r="H56" s="8">
        <v>0</v>
      </c>
      <c r="I56" s="78">
        <v>0</v>
      </c>
      <c r="J56" s="5">
        <v>0</v>
      </c>
      <c r="K56" s="6">
        <v>0</v>
      </c>
      <c r="L56" s="75">
        <v>0</v>
      </c>
      <c r="O56" s="105"/>
      <c r="P56" s="106"/>
      <c r="Q56" s="107">
        <f t="shared" si="6"/>
        <v>0</v>
      </c>
      <c r="R56" s="5"/>
      <c r="S56" s="6">
        <v>0</v>
      </c>
      <c r="T56" s="75">
        <f t="shared" si="7"/>
        <v>0</v>
      </c>
      <c r="U56" s="192">
        <f t="shared" si="8"/>
        <v>0</v>
      </c>
      <c r="V56" s="192">
        <f t="shared" si="9"/>
        <v>0</v>
      </c>
      <c r="W56" s="192">
        <f t="shared" si="10"/>
        <v>0</v>
      </c>
      <c r="X56" s="192">
        <f t="shared" si="11"/>
        <v>0</v>
      </c>
      <c r="Y56" s="192">
        <f t="shared" si="12"/>
        <v>0</v>
      </c>
      <c r="Z56" s="192">
        <f t="shared" si="13"/>
        <v>0</v>
      </c>
    </row>
    <row r="57" spans="1:26" ht="21" customHeight="1">
      <c r="A57" s="283" t="s">
        <v>109</v>
      </c>
      <c r="B57" s="281"/>
      <c r="C57" s="281"/>
      <c r="D57" s="281"/>
      <c r="E57" s="282"/>
      <c r="F57" s="10">
        <v>174</v>
      </c>
      <c r="G57" s="193">
        <v>-23746300.749999955</v>
      </c>
      <c r="H57" s="194">
        <v>-171847976.62999934</v>
      </c>
      <c r="I57" s="201">
        <v>-195594277.37999928</v>
      </c>
      <c r="J57" s="76">
        <v>-40244627.55999993</v>
      </c>
      <c r="K57" s="77">
        <v>-205419723.39999974</v>
      </c>
      <c r="L57" s="75">
        <v>-245664350.95999968</v>
      </c>
      <c r="O57" s="108">
        <f>O58+O62</f>
        <v>-24050314.989999995</v>
      </c>
      <c r="P57" s="109">
        <f>P58+P62</f>
        <v>-169161905.32999995</v>
      </c>
      <c r="Q57" s="110">
        <f t="shared" si="6"/>
        <v>-193212220.31999993</v>
      </c>
      <c r="R57" s="76">
        <f>R58+R62</f>
        <v>-28060341.159999967</v>
      </c>
      <c r="S57" s="77">
        <f>S58+S62</f>
        <v>-184531213.94999972</v>
      </c>
      <c r="T57" s="75">
        <f t="shared" si="7"/>
        <v>-212591555.1099997</v>
      </c>
      <c r="U57" s="192">
        <f t="shared" si="8"/>
        <v>304014.24000003934</v>
      </c>
      <c r="V57" s="192">
        <f t="shared" si="9"/>
        <v>-2686071.299999386</v>
      </c>
      <c r="W57" s="192">
        <f t="shared" si="10"/>
        <v>-2382057.0599993467</v>
      </c>
      <c r="X57" s="192">
        <f t="shared" si="11"/>
        <v>-12184286.399999961</v>
      </c>
      <c r="Y57" s="192">
        <f t="shared" si="12"/>
        <v>-20888509.450000018</v>
      </c>
      <c r="Z57" s="192">
        <f t="shared" si="13"/>
        <v>-33072795.849999994</v>
      </c>
    </row>
    <row r="58" spans="1:26" ht="12.75">
      <c r="A58" s="280" t="s">
        <v>110</v>
      </c>
      <c r="B58" s="281"/>
      <c r="C58" s="281"/>
      <c r="D58" s="281"/>
      <c r="E58" s="282"/>
      <c r="F58" s="10">
        <v>175</v>
      </c>
      <c r="G58" s="76">
        <v>-14648520.57999999</v>
      </c>
      <c r="H58" s="77">
        <v>-89451387.01999962</v>
      </c>
      <c r="I58" s="75">
        <v>-104099907.5999996</v>
      </c>
      <c r="J58" s="76">
        <v>-20714122.759999976</v>
      </c>
      <c r="K58" s="77">
        <v>-73037316.95000014</v>
      </c>
      <c r="L58" s="75">
        <v>-93751439.71000016</v>
      </c>
      <c r="O58" s="103">
        <f>SUM(O59:O61)</f>
        <v>-11377261.119999997</v>
      </c>
      <c r="P58" s="104">
        <f>SUM(P59:P61)</f>
        <v>-78525990.05999997</v>
      </c>
      <c r="Q58" s="102">
        <f t="shared" si="6"/>
        <v>-89903251.17999998</v>
      </c>
      <c r="R58" s="76">
        <f>SUM(R59:R61)</f>
        <v>-15725295.229999967</v>
      </c>
      <c r="S58" s="77">
        <f>SUM(S59:S61)</f>
        <v>-94553633.74999982</v>
      </c>
      <c r="T58" s="75">
        <f t="shared" si="7"/>
        <v>-110278928.97999978</v>
      </c>
      <c r="U58" s="192">
        <f t="shared" si="8"/>
        <v>-3271259.4599999934</v>
      </c>
      <c r="V58" s="192">
        <f t="shared" si="9"/>
        <v>-10925396.95999965</v>
      </c>
      <c r="W58" s="192">
        <f t="shared" si="10"/>
        <v>-14196656.41999963</v>
      </c>
      <c r="X58" s="192">
        <f t="shared" si="11"/>
        <v>-4988827.530000009</v>
      </c>
      <c r="Y58" s="192">
        <f t="shared" si="12"/>
        <v>21516316.799999684</v>
      </c>
      <c r="Z58" s="192">
        <f t="shared" si="13"/>
        <v>16527489.269999623</v>
      </c>
    </row>
    <row r="59" spans="1:26" ht="12.75">
      <c r="A59" s="280" t="s">
        <v>29</v>
      </c>
      <c r="B59" s="281"/>
      <c r="C59" s="281"/>
      <c r="D59" s="281"/>
      <c r="E59" s="282"/>
      <c r="F59" s="10">
        <v>176</v>
      </c>
      <c r="G59" s="5">
        <v>-9058014.850000005</v>
      </c>
      <c r="H59" s="6">
        <v>-54044237.17999968</v>
      </c>
      <c r="I59" s="75">
        <v>-63102252.02999969</v>
      </c>
      <c r="J59" s="5">
        <v>-9818393.739999987</v>
      </c>
      <c r="K59" s="6">
        <v>-68714370.90000018</v>
      </c>
      <c r="L59" s="75">
        <v>-78532764.64000016</v>
      </c>
      <c r="O59" s="100">
        <v>-7663963.620000003</v>
      </c>
      <c r="P59" s="101">
        <v>-53846910.370000005</v>
      </c>
      <c r="Q59" s="102">
        <f t="shared" si="6"/>
        <v>-61510873.99000001</v>
      </c>
      <c r="R59" s="5">
        <v>-9744914.369999971</v>
      </c>
      <c r="S59" s="6">
        <v>-63552906.18999991</v>
      </c>
      <c r="T59" s="75">
        <f t="shared" si="7"/>
        <v>-73297820.55999988</v>
      </c>
      <c r="U59" s="192">
        <f t="shared" si="8"/>
        <v>-1394051.2300000023</v>
      </c>
      <c r="V59" s="192">
        <f t="shared" si="9"/>
        <v>-197326.80999967456</v>
      </c>
      <c r="W59" s="192">
        <f t="shared" si="10"/>
        <v>-1591378.0399996787</v>
      </c>
      <c r="X59" s="192">
        <f t="shared" si="11"/>
        <v>-73479.37000001594</v>
      </c>
      <c r="Y59" s="192">
        <f t="shared" si="12"/>
        <v>-5161464.710000277</v>
      </c>
      <c r="Z59" s="192">
        <f t="shared" si="13"/>
        <v>-5234944.080000281</v>
      </c>
    </row>
    <row r="60" spans="1:26" ht="12.75">
      <c r="A60" s="280" t="s">
        <v>30</v>
      </c>
      <c r="B60" s="281"/>
      <c r="C60" s="281"/>
      <c r="D60" s="281"/>
      <c r="E60" s="282"/>
      <c r="F60" s="10">
        <v>177</v>
      </c>
      <c r="G60" s="5">
        <v>-5590505.729999984</v>
      </c>
      <c r="H60" s="6">
        <v>-35407149.839999944</v>
      </c>
      <c r="I60" s="75">
        <v>-40997655.569999926</v>
      </c>
      <c r="J60" s="5">
        <v>-10895729.019999992</v>
      </c>
      <c r="K60" s="6">
        <v>-55630183.74999994</v>
      </c>
      <c r="L60" s="75">
        <v>-66525912.769999936</v>
      </c>
      <c r="O60" s="100">
        <v>-3713297.4999999953</v>
      </c>
      <c r="P60" s="101">
        <v>-24679079.68999997</v>
      </c>
      <c r="Q60" s="102">
        <f t="shared" si="6"/>
        <v>-28392377.189999968</v>
      </c>
      <c r="R60" s="5">
        <v>-5980380.859999996</v>
      </c>
      <c r="S60" s="6">
        <v>-31000727.559999913</v>
      </c>
      <c r="T60" s="75">
        <f t="shared" si="7"/>
        <v>-36981108.41999991</v>
      </c>
      <c r="U60" s="192">
        <f t="shared" si="8"/>
        <v>-1877208.2299999883</v>
      </c>
      <c r="V60" s="192">
        <f t="shared" si="9"/>
        <v>-10728070.149999972</v>
      </c>
      <c r="W60" s="192">
        <f t="shared" si="10"/>
        <v>-12605278.379999958</v>
      </c>
      <c r="X60" s="192">
        <f t="shared" si="11"/>
        <v>-4915348.159999996</v>
      </c>
      <c r="Y60" s="192">
        <f t="shared" si="12"/>
        <v>-24629456.190000027</v>
      </c>
      <c r="Z60" s="192">
        <f t="shared" si="13"/>
        <v>-29544804.350000024</v>
      </c>
    </row>
    <row r="61" spans="1:26" ht="12.75">
      <c r="A61" s="280" t="s">
        <v>31</v>
      </c>
      <c r="B61" s="281"/>
      <c r="C61" s="281"/>
      <c r="D61" s="281"/>
      <c r="E61" s="282"/>
      <c r="F61" s="10">
        <v>178</v>
      </c>
      <c r="G61" s="5">
        <v>0</v>
      </c>
      <c r="H61" s="6">
        <v>0</v>
      </c>
      <c r="I61" s="75">
        <v>0</v>
      </c>
      <c r="J61" s="5">
        <v>0</v>
      </c>
      <c r="K61" s="6">
        <v>51307237.7</v>
      </c>
      <c r="L61" s="75">
        <v>51307237.7</v>
      </c>
      <c r="O61" s="100">
        <v>0</v>
      </c>
      <c r="P61" s="101">
        <v>0</v>
      </c>
      <c r="Q61" s="102">
        <f t="shared" si="6"/>
        <v>0</v>
      </c>
      <c r="R61" s="5">
        <v>0</v>
      </c>
      <c r="S61" s="6">
        <v>0</v>
      </c>
      <c r="T61" s="75">
        <f t="shared" si="7"/>
        <v>0</v>
      </c>
      <c r="U61" s="192">
        <f t="shared" si="8"/>
        <v>0</v>
      </c>
      <c r="V61" s="192">
        <f t="shared" si="9"/>
        <v>0</v>
      </c>
      <c r="W61" s="192">
        <f t="shared" si="10"/>
        <v>0</v>
      </c>
      <c r="X61" s="192">
        <f t="shared" si="11"/>
        <v>0</v>
      </c>
      <c r="Y61" s="192">
        <f t="shared" si="12"/>
        <v>51307237.7</v>
      </c>
      <c r="Z61" s="192">
        <f t="shared" si="13"/>
        <v>51307237.7</v>
      </c>
    </row>
    <row r="62" spans="1:26" ht="24" customHeight="1">
      <c r="A62" s="280" t="s">
        <v>111</v>
      </c>
      <c r="B62" s="281"/>
      <c r="C62" s="281"/>
      <c r="D62" s="281"/>
      <c r="E62" s="282"/>
      <c r="F62" s="10">
        <v>179</v>
      </c>
      <c r="G62" s="76">
        <v>-9097780.169999957</v>
      </c>
      <c r="H62" s="77">
        <v>-82396589.60999972</v>
      </c>
      <c r="I62" s="75">
        <v>-91494369.77999967</v>
      </c>
      <c r="J62" s="76">
        <v>-19530504.799999952</v>
      </c>
      <c r="K62" s="77">
        <v>-132382406.44999963</v>
      </c>
      <c r="L62" s="75">
        <v>-151912911.24999952</v>
      </c>
      <c r="O62" s="103">
        <f>SUM(O63:O65)</f>
        <v>-12673053.87</v>
      </c>
      <c r="P62" s="104">
        <f>SUM(P63:P65)</f>
        <v>-90635915.26999998</v>
      </c>
      <c r="Q62" s="102">
        <f t="shared" si="6"/>
        <v>-103308969.13999999</v>
      </c>
      <c r="R62" s="76">
        <f>SUM(R63:R65)</f>
        <v>-12335045.93</v>
      </c>
      <c r="S62" s="77">
        <f>SUM(S63:S65)</f>
        <v>-89977580.1999999</v>
      </c>
      <c r="T62" s="75">
        <f t="shared" si="7"/>
        <v>-102312626.1299999</v>
      </c>
      <c r="U62" s="192">
        <f t="shared" si="8"/>
        <v>3575273.700000042</v>
      </c>
      <c r="V62" s="192">
        <f t="shared" si="9"/>
        <v>8239325.660000265</v>
      </c>
      <c r="W62" s="192">
        <f t="shared" si="10"/>
        <v>11814599.360000312</v>
      </c>
      <c r="X62" s="192">
        <f t="shared" si="11"/>
        <v>-7195458.869999953</v>
      </c>
      <c r="Y62" s="192">
        <f t="shared" si="12"/>
        <v>-42404826.24999973</v>
      </c>
      <c r="Z62" s="192">
        <f t="shared" si="13"/>
        <v>-49600285.11999962</v>
      </c>
    </row>
    <row r="63" spans="1:26" ht="12.75">
      <c r="A63" s="280" t="s">
        <v>32</v>
      </c>
      <c r="B63" s="281"/>
      <c r="C63" s="281"/>
      <c r="D63" s="281"/>
      <c r="E63" s="282"/>
      <c r="F63" s="10">
        <v>180</v>
      </c>
      <c r="G63" s="5">
        <v>0.0800000000745058</v>
      </c>
      <c r="H63" s="6">
        <v>-9954046.599999987</v>
      </c>
      <c r="I63" s="75">
        <v>-9954046.519999987</v>
      </c>
      <c r="J63" s="5">
        <v>-478307.69999999995</v>
      </c>
      <c r="K63" s="6">
        <v>-9398402.900000002</v>
      </c>
      <c r="L63" s="75">
        <v>-9876710.600000001</v>
      </c>
      <c r="O63" s="100">
        <v>-464221.81000000006</v>
      </c>
      <c r="P63" s="101">
        <v>-8759302.76</v>
      </c>
      <c r="Q63" s="102">
        <f t="shared" si="6"/>
        <v>-9223524.57</v>
      </c>
      <c r="R63" s="5">
        <v>-234289.30999999994</v>
      </c>
      <c r="S63" s="6">
        <v>-9210423.199999992</v>
      </c>
      <c r="T63" s="75">
        <f t="shared" si="7"/>
        <v>-9444712.509999992</v>
      </c>
      <c r="U63" s="192">
        <f t="shared" si="8"/>
        <v>464221.89000000013</v>
      </c>
      <c r="V63" s="192">
        <f t="shared" si="9"/>
        <v>-1194743.8399999868</v>
      </c>
      <c r="W63" s="192">
        <f t="shared" si="10"/>
        <v>-730521.9499999862</v>
      </c>
      <c r="X63" s="192">
        <f t="shared" si="11"/>
        <v>-244018.39</v>
      </c>
      <c r="Y63" s="192">
        <f t="shared" si="12"/>
        <v>-187979.70000001043</v>
      </c>
      <c r="Z63" s="192">
        <f t="shared" si="13"/>
        <v>-431998.09000000916</v>
      </c>
    </row>
    <row r="64" spans="1:26" ht="12.75">
      <c r="A64" s="280" t="s">
        <v>47</v>
      </c>
      <c r="B64" s="281"/>
      <c r="C64" s="281"/>
      <c r="D64" s="281"/>
      <c r="E64" s="282"/>
      <c r="F64" s="10">
        <v>181</v>
      </c>
      <c r="G64" s="5">
        <v>-5512932.300000001</v>
      </c>
      <c r="H64" s="6">
        <v>-41572229.41999984</v>
      </c>
      <c r="I64" s="75">
        <v>-47085161.719999835</v>
      </c>
      <c r="J64" s="5">
        <v>-5968353.819999985</v>
      </c>
      <c r="K64" s="6">
        <v>-38268442.25</v>
      </c>
      <c r="L64" s="75">
        <v>-44236796.06999999</v>
      </c>
      <c r="O64" s="100">
        <v>-6459875.869999997</v>
      </c>
      <c r="P64" s="101">
        <v>-45663549.360000014</v>
      </c>
      <c r="Q64" s="102">
        <f t="shared" si="6"/>
        <v>-52123425.23000001</v>
      </c>
      <c r="R64" s="5">
        <v>-5793121.500000002</v>
      </c>
      <c r="S64" s="6">
        <v>-39780534.00999993</v>
      </c>
      <c r="T64" s="75">
        <f t="shared" si="7"/>
        <v>-45573655.50999993</v>
      </c>
      <c r="U64" s="192">
        <f t="shared" si="8"/>
        <v>946943.5699999966</v>
      </c>
      <c r="V64" s="192">
        <f t="shared" si="9"/>
        <v>4091319.9400001764</v>
      </c>
      <c r="W64" s="192">
        <f t="shared" si="10"/>
        <v>5038263.510000177</v>
      </c>
      <c r="X64" s="192">
        <f t="shared" si="11"/>
        <v>-175232.31999998353</v>
      </c>
      <c r="Y64" s="192">
        <f t="shared" si="12"/>
        <v>1512091.7599999309</v>
      </c>
      <c r="Z64" s="192">
        <f t="shared" si="13"/>
        <v>1336859.439999938</v>
      </c>
    </row>
    <row r="65" spans="1:26" ht="12.75">
      <c r="A65" s="280" t="s">
        <v>48</v>
      </c>
      <c r="B65" s="281"/>
      <c r="C65" s="281"/>
      <c r="D65" s="281"/>
      <c r="E65" s="282"/>
      <c r="F65" s="10">
        <v>182</v>
      </c>
      <c r="G65" s="5">
        <v>-3584847.949999962</v>
      </c>
      <c r="H65" s="6">
        <v>-30870313.589999914</v>
      </c>
      <c r="I65" s="75">
        <v>-34455161.53999987</v>
      </c>
      <c r="J65" s="5">
        <v>-13083843.279999968</v>
      </c>
      <c r="K65" s="6">
        <v>-84715561.29999958</v>
      </c>
      <c r="L65" s="75">
        <v>-97799404.57999954</v>
      </c>
      <c r="O65" s="100">
        <v>-5748956.190000001</v>
      </c>
      <c r="P65" s="101">
        <v>-36213063.14999997</v>
      </c>
      <c r="Q65" s="102">
        <f t="shared" si="6"/>
        <v>-41962019.339999974</v>
      </c>
      <c r="R65" s="5">
        <v>-6307635.119999999</v>
      </c>
      <c r="S65" s="6">
        <v>-40986622.98999998</v>
      </c>
      <c r="T65" s="75">
        <f t="shared" si="7"/>
        <v>-47294258.10999998</v>
      </c>
      <c r="U65" s="192">
        <f t="shared" si="8"/>
        <v>2164108.2400000393</v>
      </c>
      <c r="V65" s="192">
        <f t="shared" si="9"/>
        <v>5342749.560000055</v>
      </c>
      <c r="W65" s="192">
        <f t="shared" si="10"/>
        <v>7506857.800000101</v>
      </c>
      <c r="X65" s="192">
        <f t="shared" si="11"/>
        <v>-6776208.1599999685</v>
      </c>
      <c r="Y65" s="192">
        <f t="shared" si="12"/>
        <v>-43728938.3099996</v>
      </c>
      <c r="Z65" s="192">
        <f t="shared" si="13"/>
        <v>-50505146.46999956</v>
      </c>
    </row>
    <row r="66" spans="1:26" ht="12.75">
      <c r="A66" s="283" t="s">
        <v>112</v>
      </c>
      <c r="B66" s="281"/>
      <c r="C66" s="281"/>
      <c r="D66" s="281"/>
      <c r="E66" s="282"/>
      <c r="F66" s="10">
        <v>183</v>
      </c>
      <c r="G66" s="76">
        <v>-2777662.1899999715</v>
      </c>
      <c r="H66" s="77">
        <v>-70729290.63</v>
      </c>
      <c r="I66" s="75">
        <v>-73506952.81999996</v>
      </c>
      <c r="J66" s="76">
        <v>14591185.080000013</v>
      </c>
      <c r="K66" s="77">
        <v>-23727870.26999999</v>
      </c>
      <c r="L66" s="75">
        <v>-9136685.189999968</v>
      </c>
      <c r="O66" s="103">
        <f>SUM(O67:O73)</f>
        <v>-28722453.529999997</v>
      </c>
      <c r="P66" s="104">
        <f>SUM(P67:P73)</f>
        <v>-26057594.170000006</v>
      </c>
      <c r="Q66" s="102">
        <f t="shared" si="6"/>
        <v>-54780047.7</v>
      </c>
      <c r="R66" s="76">
        <f>SUM(R67:R73)</f>
        <v>-3204045.4300000025</v>
      </c>
      <c r="S66" s="77">
        <f>SUM(S67:S73)</f>
        <v>-28213480.29999993</v>
      </c>
      <c r="T66" s="75">
        <f t="shared" si="7"/>
        <v>-31417525.729999933</v>
      </c>
      <c r="U66" s="192">
        <f t="shared" si="8"/>
        <v>25944791.340000026</v>
      </c>
      <c r="V66" s="192">
        <f t="shared" si="9"/>
        <v>-44671696.45999999</v>
      </c>
      <c r="W66" s="192">
        <f t="shared" si="10"/>
        <v>-18726905.11999996</v>
      </c>
      <c r="X66" s="192">
        <f t="shared" si="11"/>
        <v>17795230.510000017</v>
      </c>
      <c r="Y66" s="192">
        <f t="shared" si="12"/>
        <v>4485610.029999942</v>
      </c>
      <c r="Z66" s="192">
        <f t="shared" si="13"/>
        <v>22280840.539999966</v>
      </c>
    </row>
    <row r="67" spans="1:26" ht="21" customHeight="1">
      <c r="A67" s="280" t="s">
        <v>221</v>
      </c>
      <c r="B67" s="281"/>
      <c r="C67" s="281"/>
      <c r="D67" s="281"/>
      <c r="E67" s="282"/>
      <c r="F67" s="10">
        <v>184</v>
      </c>
      <c r="G67" s="5">
        <v>0</v>
      </c>
      <c r="H67" s="6">
        <v>0</v>
      </c>
      <c r="I67" s="75">
        <v>0</v>
      </c>
      <c r="J67" s="5">
        <v>0</v>
      </c>
      <c r="K67" s="6">
        <v>0</v>
      </c>
      <c r="L67" s="75">
        <v>0</v>
      </c>
      <c r="O67" s="100">
        <v>0</v>
      </c>
      <c r="P67" s="101">
        <v>0</v>
      </c>
      <c r="Q67" s="102">
        <f t="shared" si="6"/>
        <v>0</v>
      </c>
      <c r="R67" s="5">
        <v>0</v>
      </c>
      <c r="S67" s="6">
        <v>0</v>
      </c>
      <c r="T67" s="75">
        <f t="shared" si="7"/>
        <v>0</v>
      </c>
      <c r="U67" s="192">
        <f t="shared" si="8"/>
        <v>0</v>
      </c>
      <c r="V67" s="192">
        <f t="shared" si="9"/>
        <v>0</v>
      </c>
      <c r="W67" s="192">
        <f t="shared" si="10"/>
        <v>0</v>
      </c>
      <c r="X67" s="192">
        <f t="shared" si="11"/>
        <v>0</v>
      </c>
      <c r="Y67" s="192">
        <f t="shared" si="12"/>
        <v>0</v>
      </c>
      <c r="Z67" s="192">
        <f t="shared" si="13"/>
        <v>0</v>
      </c>
    </row>
    <row r="68" spans="1:26" ht="12.75">
      <c r="A68" s="280" t="s">
        <v>49</v>
      </c>
      <c r="B68" s="281"/>
      <c r="C68" s="281"/>
      <c r="D68" s="281"/>
      <c r="E68" s="282"/>
      <c r="F68" s="10">
        <v>185</v>
      </c>
      <c r="G68" s="5">
        <v>0</v>
      </c>
      <c r="H68" s="6">
        <v>0</v>
      </c>
      <c r="I68" s="75">
        <v>0</v>
      </c>
      <c r="J68" s="5">
        <v>0</v>
      </c>
      <c r="K68" s="6">
        <v>0</v>
      </c>
      <c r="L68" s="75">
        <v>0</v>
      </c>
      <c r="O68" s="100">
        <v>0</v>
      </c>
      <c r="P68" s="101">
        <v>0</v>
      </c>
      <c r="Q68" s="102">
        <f t="shared" si="6"/>
        <v>0</v>
      </c>
      <c r="R68" s="5">
        <v>0</v>
      </c>
      <c r="S68" s="6">
        <v>0</v>
      </c>
      <c r="T68" s="75">
        <f t="shared" si="7"/>
        <v>0</v>
      </c>
      <c r="U68" s="192">
        <f t="shared" si="8"/>
        <v>0</v>
      </c>
      <c r="V68" s="192">
        <f t="shared" si="9"/>
        <v>0</v>
      </c>
      <c r="W68" s="192">
        <f t="shared" si="10"/>
        <v>0</v>
      </c>
      <c r="X68" s="192">
        <f t="shared" si="11"/>
        <v>0</v>
      </c>
      <c r="Y68" s="192">
        <f t="shared" si="12"/>
        <v>0</v>
      </c>
      <c r="Z68" s="192">
        <f t="shared" si="13"/>
        <v>0</v>
      </c>
    </row>
    <row r="69" spans="1:26" ht="12.75">
      <c r="A69" s="280" t="s">
        <v>206</v>
      </c>
      <c r="B69" s="281"/>
      <c r="C69" s="281"/>
      <c r="D69" s="281"/>
      <c r="E69" s="282"/>
      <c r="F69" s="10">
        <v>186</v>
      </c>
      <c r="G69" s="5">
        <v>-3906744.579999972</v>
      </c>
      <c r="H69" s="6">
        <v>-24744549.869999997</v>
      </c>
      <c r="I69" s="75">
        <v>-28651294.44999997</v>
      </c>
      <c r="J69" s="5">
        <v>0</v>
      </c>
      <c r="K69" s="6">
        <v>0</v>
      </c>
      <c r="L69" s="75">
        <v>0</v>
      </c>
      <c r="O69" s="100">
        <v>-11965035.38</v>
      </c>
      <c r="P69" s="101">
        <v>-18995695.730000004</v>
      </c>
      <c r="Q69" s="102">
        <f t="shared" si="6"/>
        <v>-30960731.110000007</v>
      </c>
      <c r="R69" s="5">
        <v>0</v>
      </c>
      <c r="S69" s="6">
        <v>-27443269.809999965</v>
      </c>
      <c r="T69" s="75">
        <f t="shared" si="7"/>
        <v>-27443269.809999965</v>
      </c>
      <c r="U69" s="192">
        <f t="shared" si="8"/>
        <v>8058290.800000029</v>
      </c>
      <c r="V69" s="192">
        <f t="shared" si="9"/>
        <v>-5748854.139999993</v>
      </c>
      <c r="W69" s="192">
        <f t="shared" si="10"/>
        <v>2309436.6600000374</v>
      </c>
      <c r="X69" s="192">
        <f t="shared" si="11"/>
        <v>0</v>
      </c>
      <c r="Y69" s="192">
        <f t="shared" si="12"/>
        <v>27443269.809999965</v>
      </c>
      <c r="Z69" s="192">
        <f t="shared" si="13"/>
        <v>27443269.809999965</v>
      </c>
    </row>
    <row r="70" spans="1:26" ht="23.25" customHeight="1">
      <c r="A70" s="280" t="s">
        <v>254</v>
      </c>
      <c r="B70" s="281"/>
      <c r="C70" s="281"/>
      <c r="D70" s="281"/>
      <c r="E70" s="282"/>
      <c r="F70" s="10">
        <v>187</v>
      </c>
      <c r="G70" s="5">
        <v>0</v>
      </c>
      <c r="H70" s="6">
        <v>-287970.4699999979</v>
      </c>
      <c r="I70" s="75">
        <v>-287970.4699999979</v>
      </c>
      <c r="J70" s="5">
        <v>0</v>
      </c>
      <c r="K70" s="6">
        <v>-306671.02</v>
      </c>
      <c r="L70" s="75">
        <v>-306671.02</v>
      </c>
      <c r="O70" s="100">
        <v>0</v>
      </c>
      <c r="P70" s="101">
        <v>-516892.99999999994</v>
      </c>
      <c r="Q70" s="102">
        <f t="shared" si="6"/>
        <v>-516892.99999999994</v>
      </c>
      <c r="R70" s="5">
        <v>9.458744898438454E-11</v>
      </c>
      <c r="S70" s="6">
        <v>-1723.5699999989592</v>
      </c>
      <c r="T70" s="75">
        <f t="shared" si="7"/>
        <v>-1723.5699999988647</v>
      </c>
      <c r="U70" s="192">
        <f t="shared" si="8"/>
        <v>0</v>
      </c>
      <c r="V70" s="192">
        <f t="shared" si="9"/>
        <v>228922.53000000207</v>
      </c>
      <c r="W70" s="192">
        <f t="shared" si="10"/>
        <v>228922.53000000207</v>
      </c>
      <c r="X70" s="192">
        <f t="shared" si="11"/>
        <v>-9.458744898438454E-11</v>
      </c>
      <c r="Y70" s="192">
        <f t="shared" si="12"/>
        <v>-304947.45000000106</v>
      </c>
      <c r="Z70" s="192">
        <f t="shared" si="13"/>
        <v>-304947.4500000012</v>
      </c>
    </row>
    <row r="71" spans="1:26" ht="19.5" customHeight="1">
      <c r="A71" s="280" t="s">
        <v>255</v>
      </c>
      <c r="B71" s="281"/>
      <c r="C71" s="281"/>
      <c r="D71" s="281"/>
      <c r="E71" s="282"/>
      <c r="F71" s="10">
        <v>188</v>
      </c>
      <c r="G71" s="5">
        <v>0</v>
      </c>
      <c r="H71" s="6">
        <v>203493.45999999996</v>
      </c>
      <c r="I71" s="75">
        <v>203493.45999999996</v>
      </c>
      <c r="J71" s="5">
        <v>0</v>
      </c>
      <c r="K71" s="6">
        <v>1.214306433183765E-16</v>
      </c>
      <c r="L71" s="75">
        <v>1.214306433183765E-16</v>
      </c>
      <c r="O71" s="100">
        <v>0</v>
      </c>
      <c r="P71" s="101">
        <v>-1200341.52</v>
      </c>
      <c r="Q71" s="102">
        <f t="shared" si="6"/>
        <v>-1200341.52</v>
      </c>
      <c r="R71" s="5">
        <v>0</v>
      </c>
      <c r="S71" s="6">
        <v>472.57000000003245</v>
      </c>
      <c r="T71" s="75">
        <f t="shared" si="7"/>
        <v>472.57000000003245</v>
      </c>
      <c r="U71" s="192">
        <f aca="true" t="shared" si="14" ref="U71:U99">+G71-O71</f>
        <v>0</v>
      </c>
      <c r="V71" s="192">
        <f aca="true" t="shared" si="15" ref="V71:V99">+H71-P71</f>
        <v>1403834.98</v>
      </c>
      <c r="W71" s="192">
        <f aca="true" t="shared" si="16" ref="W71:W99">+I71-Q71</f>
        <v>1403834.98</v>
      </c>
      <c r="X71" s="192">
        <f aca="true" t="shared" si="17" ref="X71:X99">+J71-R71</f>
        <v>0</v>
      </c>
      <c r="Y71" s="192">
        <f aca="true" t="shared" si="18" ref="Y71:Y99">+K71-S71</f>
        <v>-472.57000000003245</v>
      </c>
      <c r="Z71" s="192">
        <f aca="true" t="shared" si="19" ref="Z71:Z99">+L71-T71</f>
        <v>-472.57000000003245</v>
      </c>
    </row>
    <row r="72" spans="1:26" ht="12.75">
      <c r="A72" s="280" t="s">
        <v>257</v>
      </c>
      <c r="B72" s="281"/>
      <c r="C72" s="281"/>
      <c r="D72" s="281"/>
      <c r="E72" s="282"/>
      <c r="F72" s="10">
        <v>189</v>
      </c>
      <c r="G72" s="5">
        <v>1354337.2299999986</v>
      </c>
      <c r="H72" s="6">
        <v>0</v>
      </c>
      <c r="I72" s="75">
        <v>1354337.2299999986</v>
      </c>
      <c r="J72" s="5">
        <v>14791722.150000017</v>
      </c>
      <c r="K72" s="6">
        <v>15304738.969999997</v>
      </c>
      <c r="L72" s="75">
        <v>30096461.120000012</v>
      </c>
      <c r="O72" s="100">
        <v>-16628591.129999997</v>
      </c>
      <c r="P72" s="101">
        <v>-4136020.6100000003</v>
      </c>
      <c r="Q72" s="102">
        <f aca="true" t="shared" si="20" ref="Q72:Q99">O72+P72</f>
        <v>-20764611.74</v>
      </c>
      <c r="R72" s="5">
        <v>-3115504.3100000024</v>
      </c>
      <c r="S72" s="6">
        <v>1784140.0900000334</v>
      </c>
      <c r="T72" s="75">
        <f aca="true" t="shared" si="21" ref="T72:T99">R72+S72</f>
        <v>-1331364.219999969</v>
      </c>
      <c r="U72" s="192">
        <f t="shared" si="14"/>
        <v>17982928.359999996</v>
      </c>
      <c r="V72" s="192">
        <f t="shared" si="15"/>
        <v>4136020.6100000003</v>
      </c>
      <c r="W72" s="192">
        <f t="shared" si="16"/>
        <v>22118948.97</v>
      </c>
      <c r="X72" s="192">
        <f t="shared" si="17"/>
        <v>17907226.46000002</v>
      </c>
      <c r="Y72" s="192">
        <f t="shared" si="18"/>
        <v>13520598.879999964</v>
      </c>
      <c r="Z72" s="192">
        <f t="shared" si="19"/>
        <v>31427825.33999998</v>
      </c>
    </row>
    <row r="73" spans="1:26" ht="12.75">
      <c r="A73" s="280" t="s">
        <v>256</v>
      </c>
      <c r="B73" s="281"/>
      <c r="C73" s="281"/>
      <c r="D73" s="281"/>
      <c r="E73" s="282"/>
      <c r="F73" s="10">
        <v>190</v>
      </c>
      <c r="G73" s="5">
        <v>-225254.84000000026</v>
      </c>
      <c r="H73" s="6">
        <v>-45900263.75</v>
      </c>
      <c r="I73" s="75">
        <v>-46125518.59</v>
      </c>
      <c r="J73" s="5">
        <v>-200537.07000000012</v>
      </c>
      <c r="K73" s="6">
        <v>-38725938.220000006</v>
      </c>
      <c r="L73" s="75">
        <v>-38926475.29000001</v>
      </c>
      <c r="O73" s="100">
        <v>-128827.02000000002</v>
      </c>
      <c r="P73" s="101">
        <v>-1208643.3100000024</v>
      </c>
      <c r="Q73" s="102">
        <f t="shared" si="20"/>
        <v>-1337470.3300000024</v>
      </c>
      <c r="R73" s="5">
        <v>-88541.11999999988</v>
      </c>
      <c r="S73" s="6">
        <v>-2553099.5799999963</v>
      </c>
      <c r="T73" s="75">
        <f t="shared" si="21"/>
        <v>-2641640.6999999965</v>
      </c>
      <c r="U73" s="192">
        <f t="shared" si="14"/>
        <v>-96427.82000000024</v>
      </c>
      <c r="V73" s="192">
        <f t="shared" si="15"/>
        <v>-44691620.44</v>
      </c>
      <c r="W73" s="192">
        <f t="shared" si="16"/>
        <v>-44788048.26</v>
      </c>
      <c r="X73" s="192">
        <f t="shared" si="17"/>
        <v>-111995.95000000024</v>
      </c>
      <c r="Y73" s="192">
        <f t="shared" si="18"/>
        <v>-36172838.64000001</v>
      </c>
      <c r="Z73" s="192">
        <f t="shared" si="19"/>
        <v>-36284834.59000001</v>
      </c>
    </row>
    <row r="74" spans="1:26" ht="24.75" customHeight="1">
      <c r="A74" s="283" t="s">
        <v>113</v>
      </c>
      <c r="B74" s="281"/>
      <c r="C74" s="281"/>
      <c r="D74" s="281"/>
      <c r="E74" s="282"/>
      <c r="F74" s="10">
        <v>191</v>
      </c>
      <c r="G74" s="76">
        <v>-78685.80999999968</v>
      </c>
      <c r="H74" s="77">
        <v>-9736299.949999996</v>
      </c>
      <c r="I74" s="75">
        <v>-9814985.759999996</v>
      </c>
      <c r="J74" s="76">
        <v>-86215.60000000003</v>
      </c>
      <c r="K74" s="77">
        <v>-1509870.6199999861</v>
      </c>
      <c r="L74" s="75">
        <v>-1596086.2199999876</v>
      </c>
      <c r="O74" s="103">
        <f>SUM(O75:O76)</f>
        <v>-63061.27000000002</v>
      </c>
      <c r="P74" s="104">
        <f>SUM(P75:P76)</f>
        <v>-5769915.120000001</v>
      </c>
      <c r="Q74" s="102">
        <f t="shared" si="20"/>
        <v>-5832976.390000001</v>
      </c>
      <c r="R74" s="76">
        <f>SUM(R75:R76)</f>
        <v>-76177.39999999988</v>
      </c>
      <c r="S74" s="77">
        <f>SUM(S75:S76)</f>
        <v>-4421701.749999978</v>
      </c>
      <c r="T74" s="75">
        <f t="shared" si="21"/>
        <v>-4497879.149999977</v>
      </c>
      <c r="U74" s="192">
        <f t="shared" si="14"/>
        <v>-15624.539999999659</v>
      </c>
      <c r="V74" s="192">
        <f t="shared" si="15"/>
        <v>-3966384.8299999945</v>
      </c>
      <c r="W74" s="192">
        <f t="shared" si="16"/>
        <v>-3982009.3699999955</v>
      </c>
      <c r="X74" s="192">
        <f t="shared" si="17"/>
        <v>-10038.200000000157</v>
      </c>
      <c r="Y74" s="192">
        <f t="shared" si="18"/>
        <v>2911831.1299999915</v>
      </c>
      <c r="Z74" s="192">
        <f t="shared" si="19"/>
        <v>2901792.9299999895</v>
      </c>
    </row>
    <row r="75" spans="1:26" ht="12.75">
      <c r="A75" s="280" t="s">
        <v>50</v>
      </c>
      <c r="B75" s="281"/>
      <c r="C75" s="281"/>
      <c r="D75" s="281"/>
      <c r="E75" s="282"/>
      <c r="F75" s="10">
        <v>192</v>
      </c>
      <c r="G75" s="5">
        <v>0</v>
      </c>
      <c r="H75" s="6">
        <v>0</v>
      </c>
      <c r="I75" s="75">
        <v>0</v>
      </c>
      <c r="J75" s="5">
        <v>0</v>
      </c>
      <c r="K75" s="6">
        <v>0</v>
      </c>
      <c r="L75" s="75">
        <v>0</v>
      </c>
      <c r="O75" s="100">
        <v>0</v>
      </c>
      <c r="P75" s="101">
        <v>0</v>
      </c>
      <c r="Q75" s="102">
        <f t="shared" si="20"/>
        <v>0</v>
      </c>
      <c r="R75" s="5">
        <v>0</v>
      </c>
      <c r="S75" s="6">
        <v>0</v>
      </c>
      <c r="T75" s="75">
        <f t="shared" si="21"/>
        <v>0</v>
      </c>
      <c r="U75" s="192">
        <f t="shared" si="14"/>
        <v>0</v>
      </c>
      <c r="V75" s="192">
        <f t="shared" si="15"/>
        <v>0</v>
      </c>
      <c r="W75" s="192">
        <f t="shared" si="16"/>
        <v>0</v>
      </c>
      <c r="X75" s="192">
        <f t="shared" si="17"/>
        <v>0</v>
      </c>
      <c r="Y75" s="192">
        <f t="shared" si="18"/>
        <v>0</v>
      </c>
      <c r="Z75" s="192">
        <f t="shared" si="19"/>
        <v>0</v>
      </c>
    </row>
    <row r="76" spans="1:26" ht="12.75">
      <c r="A76" s="280" t="s">
        <v>51</v>
      </c>
      <c r="B76" s="281"/>
      <c r="C76" s="281"/>
      <c r="D76" s="281"/>
      <c r="E76" s="282"/>
      <c r="F76" s="10">
        <v>193</v>
      </c>
      <c r="G76" s="5">
        <v>-78685.80999999968</v>
      </c>
      <c r="H76" s="6">
        <v>-9736299.949999996</v>
      </c>
      <c r="I76" s="75">
        <v>-9814985.759999996</v>
      </c>
      <c r="J76" s="5">
        <v>-86215.60000000003</v>
      </c>
      <c r="K76" s="6">
        <v>-1509870.6199999861</v>
      </c>
      <c r="L76" s="75">
        <v>-1596086.2199999876</v>
      </c>
      <c r="O76" s="100">
        <v>-63061.27000000002</v>
      </c>
      <c r="P76" s="101">
        <v>-5769915.120000001</v>
      </c>
      <c r="Q76" s="102">
        <f t="shared" si="20"/>
        <v>-5832976.390000001</v>
      </c>
      <c r="R76" s="5">
        <v>-76177.39999999988</v>
      </c>
      <c r="S76" s="6">
        <v>-4421701.749999978</v>
      </c>
      <c r="T76" s="75">
        <f t="shared" si="21"/>
        <v>-4497879.149999977</v>
      </c>
      <c r="U76" s="192">
        <f t="shared" si="14"/>
        <v>-15624.539999999659</v>
      </c>
      <c r="V76" s="192">
        <f t="shared" si="15"/>
        <v>-3966384.8299999945</v>
      </c>
      <c r="W76" s="192">
        <f t="shared" si="16"/>
        <v>-3982009.3699999955</v>
      </c>
      <c r="X76" s="192">
        <f t="shared" si="17"/>
        <v>-10038.200000000157</v>
      </c>
      <c r="Y76" s="192">
        <f t="shared" si="18"/>
        <v>2911831.1299999915</v>
      </c>
      <c r="Z76" s="192">
        <f t="shared" si="19"/>
        <v>2901792.9299999895</v>
      </c>
    </row>
    <row r="77" spans="1:26" ht="12.75">
      <c r="A77" s="283" t="s">
        <v>59</v>
      </c>
      <c r="B77" s="281"/>
      <c r="C77" s="281"/>
      <c r="D77" s="281"/>
      <c r="E77" s="282"/>
      <c r="F77" s="10">
        <v>194</v>
      </c>
      <c r="G77" s="5">
        <v>0</v>
      </c>
      <c r="H77" s="6">
        <v>-4457251.159999992</v>
      </c>
      <c r="I77" s="75">
        <v>-4457251.159999992</v>
      </c>
      <c r="J77" s="5">
        <v>16899.999999999996</v>
      </c>
      <c r="K77" s="6">
        <v>-97233428.14</v>
      </c>
      <c r="L77" s="75">
        <v>-97216528.14</v>
      </c>
      <c r="O77" s="100">
        <v>0</v>
      </c>
      <c r="P77" s="101">
        <v>-603721.8500000002</v>
      </c>
      <c r="Q77" s="102">
        <f t="shared" si="20"/>
        <v>-603721.8500000002</v>
      </c>
      <c r="R77" s="5">
        <v>-5865.299999999988</v>
      </c>
      <c r="S77" s="6">
        <v>-126611.4299999976</v>
      </c>
      <c r="T77" s="75">
        <f t="shared" si="21"/>
        <v>-132476.7299999976</v>
      </c>
      <c r="U77" s="192">
        <f t="shared" si="14"/>
        <v>0</v>
      </c>
      <c r="V77" s="192">
        <f t="shared" si="15"/>
        <v>-3853529.3099999917</v>
      </c>
      <c r="W77" s="192">
        <f t="shared" si="16"/>
        <v>-3853529.3099999917</v>
      </c>
      <c r="X77" s="192">
        <f t="shared" si="17"/>
        <v>22765.299999999985</v>
      </c>
      <c r="Y77" s="192">
        <f t="shared" si="18"/>
        <v>-97106816.71000001</v>
      </c>
      <c r="Z77" s="192">
        <f t="shared" si="19"/>
        <v>-97084051.41</v>
      </c>
    </row>
    <row r="78" spans="1:26" ht="48" customHeight="1">
      <c r="A78" s="283" t="s">
        <v>365</v>
      </c>
      <c r="B78" s="281"/>
      <c r="C78" s="281"/>
      <c r="D78" s="281"/>
      <c r="E78" s="282"/>
      <c r="F78" s="10">
        <v>195</v>
      </c>
      <c r="G78" s="76">
        <v>5239978.290000035</v>
      </c>
      <c r="H78" s="77">
        <v>-2830889.2400017157</v>
      </c>
      <c r="I78" s="75">
        <v>2409089.0499983197</v>
      </c>
      <c r="J78" s="76">
        <v>-824780.259999983</v>
      </c>
      <c r="K78" s="77">
        <v>-50146800.31999886</v>
      </c>
      <c r="L78" s="75">
        <v>-50971580.579998836</v>
      </c>
      <c r="O78" s="103">
        <f>O7+O16+O30+O31+O32+O33+O42+O50+O54+O57+O66+O74+O77</f>
        <v>-16111573.590000004</v>
      </c>
      <c r="P78" s="104">
        <f>P7+P16+P30+P31+P32+P33+P42+P50+P54+P57+P66+P74+P77</f>
        <v>24186775.459999688</v>
      </c>
      <c r="Q78" s="102">
        <f t="shared" si="20"/>
        <v>8075201.869999684</v>
      </c>
      <c r="R78" s="76">
        <f>R7+R16+R30+R31+R32+R33+R42+R50+R54+R57+R66+R74+R77</f>
        <v>6514653.79999888</v>
      </c>
      <c r="S78" s="77">
        <f>S7+S16+S30+S31+S32+S33+S42+S50+S54+S57+S66+S74+S77</f>
        <v>38518406.74999871</v>
      </c>
      <c r="T78" s="75">
        <f t="shared" si="21"/>
        <v>45033060.54999759</v>
      </c>
      <c r="U78" s="192">
        <f t="shared" si="14"/>
        <v>21351551.88000004</v>
      </c>
      <c r="V78" s="192">
        <f t="shared" si="15"/>
        <v>-27017664.700001404</v>
      </c>
      <c r="W78" s="192">
        <f t="shared" si="16"/>
        <v>-5666112.820001365</v>
      </c>
      <c r="X78" s="192">
        <f t="shared" si="17"/>
        <v>-7339434.059998863</v>
      </c>
      <c r="Y78" s="192">
        <f t="shared" si="18"/>
        <v>-88665207.06999758</v>
      </c>
      <c r="Z78" s="192">
        <f t="shared" si="19"/>
        <v>-96004641.12999642</v>
      </c>
    </row>
    <row r="79" spans="1:26" ht="12.75">
      <c r="A79" s="283" t="s">
        <v>114</v>
      </c>
      <c r="B79" s="281"/>
      <c r="C79" s="281"/>
      <c r="D79" s="281"/>
      <c r="E79" s="282"/>
      <c r="F79" s="10">
        <v>196</v>
      </c>
      <c r="G79" s="76">
        <v>-1978315.11</v>
      </c>
      <c r="H79" s="77">
        <v>-1327862.0600000545</v>
      </c>
      <c r="I79" s="75">
        <v>-3306177.170000055</v>
      </c>
      <c r="J79" s="76">
        <v>0</v>
      </c>
      <c r="K79" s="77">
        <v>-16617582.671625298</v>
      </c>
      <c r="L79" s="75">
        <v>-16617582.671625301</v>
      </c>
      <c r="O79" s="103">
        <f>SUM(O80:O81)</f>
        <v>3143301.96</v>
      </c>
      <c r="P79" s="104">
        <f>SUM(P80:P81)</f>
        <v>-4837355.089999948</v>
      </c>
      <c r="Q79" s="102">
        <f t="shared" si="20"/>
        <v>-1694053.1299999477</v>
      </c>
      <c r="R79" s="76">
        <f>SUM(R80:R81)</f>
        <v>0</v>
      </c>
      <c r="S79" s="77">
        <f>SUM(S80:S81)</f>
        <v>-3526900.103999516</v>
      </c>
      <c r="T79" s="75">
        <f t="shared" si="21"/>
        <v>-3526900.103999516</v>
      </c>
      <c r="U79" s="192">
        <f t="shared" si="14"/>
        <v>-5121617.07</v>
      </c>
      <c r="V79" s="192">
        <f t="shared" si="15"/>
        <v>3509493.029999893</v>
      </c>
      <c r="W79" s="192">
        <f t="shared" si="16"/>
        <v>-1612124.0400001071</v>
      </c>
      <c r="X79" s="192">
        <f t="shared" si="17"/>
        <v>0</v>
      </c>
      <c r="Y79" s="192">
        <f t="shared" si="18"/>
        <v>-13090682.567625782</v>
      </c>
      <c r="Z79" s="192">
        <f t="shared" si="19"/>
        <v>-13090682.567625785</v>
      </c>
    </row>
    <row r="80" spans="1:26" ht="12.75">
      <c r="A80" s="280" t="s">
        <v>52</v>
      </c>
      <c r="B80" s="281"/>
      <c r="C80" s="281"/>
      <c r="D80" s="281"/>
      <c r="E80" s="282"/>
      <c r="F80" s="10">
        <v>197</v>
      </c>
      <c r="G80" s="5">
        <v>0</v>
      </c>
      <c r="H80" s="6">
        <v>0</v>
      </c>
      <c r="I80" s="75">
        <v>0</v>
      </c>
      <c r="J80" s="5">
        <v>0</v>
      </c>
      <c r="K80" s="6">
        <v>0</v>
      </c>
      <c r="L80" s="75">
        <v>0</v>
      </c>
      <c r="O80" s="100">
        <v>115474.04</v>
      </c>
      <c r="P80" s="101">
        <v>0</v>
      </c>
      <c r="Q80" s="102">
        <f t="shared" si="20"/>
        <v>115474.04</v>
      </c>
      <c r="R80" s="5"/>
      <c r="S80" s="6">
        <v>0</v>
      </c>
      <c r="T80" s="75">
        <f t="shared" si="21"/>
        <v>0</v>
      </c>
      <c r="U80" s="192">
        <f t="shared" si="14"/>
        <v>-115474.04</v>
      </c>
      <c r="V80" s="192">
        <f t="shared" si="15"/>
        <v>0</v>
      </c>
      <c r="W80" s="192">
        <f t="shared" si="16"/>
        <v>-115474.04</v>
      </c>
      <c r="X80" s="192">
        <f t="shared" si="17"/>
        <v>0</v>
      </c>
      <c r="Y80" s="192">
        <f t="shared" si="18"/>
        <v>0</v>
      </c>
      <c r="Z80" s="192">
        <f t="shared" si="19"/>
        <v>0</v>
      </c>
    </row>
    <row r="81" spans="1:26" ht="12.75">
      <c r="A81" s="280" t="s">
        <v>53</v>
      </c>
      <c r="B81" s="281"/>
      <c r="C81" s="281"/>
      <c r="D81" s="281"/>
      <c r="E81" s="282"/>
      <c r="F81" s="10">
        <v>198</v>
      </c>
      <c r="G81" s="5">
        <v>-1978315.11</v>
      </c>
      <c r="H81" s="6">
        <v>-1327862.0600000545</v>
      </c>
      <c r="I81" s="75">
        <v>-3306177.170000055</v>
      </c>
      <c r="J81" s="5">
        <v>0</v>
      </c>
      <c r="K81" s="6">
        <v>-16617582.671625298</v>
      </c>
      <c r="L81" s="75">
        <v>-16617582.671625301</v>
      </c>
      <c r="O81" s="100">
        <v>3027827.92</v>
      </c>
      <c r="P81" s="101">
        <v>-4837355.089999948</v>
      </c>
      <c r="Q81" s="102">
        <f t="shared" si="20"/>
        <v>-1809527.1699999478</v>
      </c>
      <c r="R81" s="5"/>
      <c r="S81" s="6">
        <v>-3526900.103999516</v>
      </c>
      <c r="T81" s="75">
        <f t="shared" si="21"/>
        <v>-3526900.103999516</v>
      </c>
      <c r="U81" s="192">
        <f t="shared" si="14"/>
        <v>-5006143.03</v>
      </c>
      <c r="V81" s="192">
        <f t="shared" si="15"/>
        <v>3509493.029999893</v>
      </c>
      <c r="W81" s="192">
        <f t="shared" si="16"/>
        <v>-1496650.000000107</v>
      </c>
      <c r="X81" s="192">
        <f t="shared" si="17"/>
        <v>0</v>
      </c>
      <c r="Y81" s="192">
        <f t="shared" si="18"/>
        <v>-13090682.567625782</v>
      </c>
      <c r="Z81" s="192">
        <f t="shared" si="19"/>
        <v>-13090682.567625785</v>
      </c>
    </row>
    <row r="82" spans="1:26" ht="21" customHeight="1">
      <c r="A82" s="283" t="s">
        <v>208</v>
      </c>
      <c r="B82" s="281"/>
      <c r="C82" s="281"/>
      <c r="D82" s="281"/>
      <c r="E82" s="282"/>
      <c r="F82" s="10">
        <v>199</v>
      </c>
      <c r="G82" s="76">
        <v>3261663.180000035</v>
      </c>
      <c r="H82" s="77">
        <v>-4158751.3000017703</v>
      </c>
      <c r="I82" s="75">
        <v>-897088.1200017352</v>
      </c>
      <c r="J82" s="76">
        <v>-824780.259999983</v>
      </c>
      <c r="K82" s="77">
        <v>-66764382.991624154</v>
      </c>
      <c r="L82" s="75">
        <v>-67589163.25162414</v>
      </c>
      <c r="O82" s="103">
        <f>O78+O79</f>
        <v>-12968271.630000003</v>
      </c>
      <c r="P82" s="104">
        <f>P78+P79</f>
        <v>19349420.36999974</v>
      </c>
      <c r="Q82" s="102">
        <f>O82+P82</f>
        <v>6381148.739999738</v>
      </c>
      <c r="R82" s="76">
        <f>R78+R79</f>
        <v>6514653.79999888</v>
      </c>
      <c r="S82" s="77">
        <f>S78+S79</f>
        <v>34991506.64599919</v>
      </c>
      <c r="T82" s="75">
        <f>R82+S82</f>
        <v>41506160.44599807</v>
      </c>
      <c r="U82" s="192">
        <f t="shared" si="14"/>
        <v>16229934.810000038</v>
      </c>
      <c r="V82" s="192">
        <f t="shared" si="15"/>
        <v>-23508171.67000151</v>
      </c>
      <c r="W82" s="192">
        <f t="shared" si="16"/>
        <v>-7278236.860001473</v>
      </c>
      <c r="X82" s="192">
        <f t="shared" si="17"/>
        <v>-7339434.059998863</v>
      </c>
      <c r="Y82" s="192">
        <f t="shared" si="18"/>
        <v>-101755889.63762334</v>
      </c>
      <c r="Z82" s="192">
        <f t="shared" si="19"/>
        <v>-109095323.69762221</v>
      </c>
    </row>
    <row r="83" spans="1:26" ht="12.75">
      <c r="A83" s="283" t="s">
        <v>258</v>
      </c>
      <c r="B83" s="284"/>
      <c r="C83" s="284"/>
      <c r="D83" s="284"/>
      <c r="E83" s="289"/>
      <c r="F83" s="10">
        <v>200</v>
      </c>
      <c r="G83" s="5">
        <v>0</v>
      </c>
      <c r="H83" s="6">
        <v>0</v>
      </c>
      <c r="I83" s="75">
        <v>0</v>
      </c>
      <c r="J83" s="5">
        <v>0</v>
      </c>
      <c r="K83" s="6">
        <v>0</v>
      </c>
      <c r="L83" s="75">
        <v>0</v>
      </c>
      <c r="O83" s="100"/>
      <c r="P83" s="101"/>
      <c r="Q83" s="102">
        <f t="shared" si="20"/>
        <v>0</v>
      </c>
      <c r="R83" s="5"/>
      <c r="S83" s="6"/>
      <c r="T83" s="75">
        <f t="shared" si="21"/>
        <v>0</v>
      </c>
      <c r="U83" s="192">
        <f t="shared" si="14"/>
        <v>0</v>
      </c>
      <c r="V83" s="192">
        <f t="shared" si="15"/>
        <v>0</v>
      </c>
      <c r="W83" s="192">
        <f t="shared" si="16"/>
        <v>0</v>
      </c>
      <c r="X83" s="192">
        <f t="shared" si="17"/>
        <v>0</v>
      </c>
      <c r="Y83" s="192">
        <f t="shared" si="18"/>
        <v>0</v>
      </c>
      <c r="Z83" s="192">
        <f t="shared" si="19"/>
        <v>0</v>
      </c>
    </row>
    <row r="84" spans="1:26" ht="12.75">
      <c r="A84" s="283" t="s">
        <v>259</v>
      </c>
      <c r="B84" s="284"/>
      <c r="C84" s="284"/>
      <c r="D84" s="284"/>
      <c r="E84" s="289"/>
      <c r="F84" s="10">
        <v>201</v>
      </c>
      <c r="G84" s="5">
        <v>0</v>
      </c>
      <c r="H84" s="6">
        <v>0</v>
      </c>
      <c r="I84" s="75">
        <v>0</v>
      </c>
      <c r="J84" s="5">
        <v>0</v>
      </c>
      <c r="K84" s="6">
        <v>0</v>
      </c>
      <c r="L84" s="75">
        <v>0</v>
      </c>
      <c r="O84" s="100"/>
      <c r="P84" s="101"/>
      <c r="Q84" s="102">
        <f t="shared" si="20"/>
        <v>0</v>
      </c>
      <c r="R84" s="5"/>
      <c r="S84" s="6"/>
      <c r="T84" s="75">
        <f t="shared" si="21"/>
        <v>0</v>
      </c>
      <c r="U84" s="192">
        <f t="shared" si="14"/>
        <v>0</v>
      </c>
      <c r="V84" s="192">
        <f t="shared" si="15"/>
        <v>0</v>
      </c>
      <c r="W84" s="192">
        <f t="shared" si="16"/>
        <v>0</v>
      </c>
      <c r="X84" s="192">
        <f t="shared" si="17"/>
        <v>0</v>
      </c>
      <c r="Y84" s="192">
        <f t="shared" si="18"/>
        <v>0</v>
      </c>
      <c r="Z84" s="192">
        <f t="shared" si="19"/>
        <v>0</v>
      </c>
    </row>
    <row r="85" spans="1:26" ht="12.75">
      <c r="A85" s="283" t="s">
        <v>264</v>
      </c>
      <c r="B85" s="284"/>
      <c r="C85" s="284"/>
      <c r="D85" s="284"/>
      <c r="E85" s="284"/>
      <c r="F85" s="10">
        <v>202</v>
      </c>
      <c r="G85" s="5">
        <v>146788772.99999982</v>
      </c>
      <c r="H85" s="6">
        <v>469331040.35999703</v>
      </c>
      <c r="I85" s="81">
        <v>616119813.3599968</v>
      </c>
      <c r="J85" s="5">
        <v>163803351.21000004</v>
      </c>
      <c r="K85" s="5">
        <v>458065180.07837534</v>
      </c>
      <c r="L85" s="81">
        <v>621868531.2883754</v>
      </c>
      <c r="O85" s="100">
        <f>+O7+O16+O30+O31+O32+O81</f>
        <v>129535022.79999998</v>
      </c>
      <c r="P85" s="101">
        <f>+P7+P16+P30+P31+P32+P81</f>
        <v>467664131.3599997</v>
      </c>
      <c r="Q85" s="111">
        <f>IF((O85+P85)=(Q7+Q16+Q30+Q31+Q32+Q81),(O85+P85),FALSE)</f>
        <v>597199154.1599997</v>
      </c>
      <c r="R85" s="5">
        <f>+R7+R16+R30+R31+R32+R81</f>
        <v>146812446.99999884</v>
      </c>
      <c r="S85" s="5">
        <f>+S7+S16+S30+S31+S32+S81</f>
        <v>484526340.2959981</v>
      </c>
      <c r="T85" s="81">
        <f t="shared" si="21"/>
        <v>631338787.2959969</v>
      </c>
      <c r="U85" s="192">
        <f t="shared" si="14"/>
        <v>17253750.19999984</v>
      </c>
      <c r="V85" s="192">
        <f t="shared" si="15"/>
        <v>1666908.9999973178</v>
      </c>
      <c r="W85" s="192">
        <f t="shared" si="16"/>
        <v>18920659.199997067</v>
      </c>
      <c r="X85" s="192">
        <f t="shared" si="17"/>
        <v>16990904.2100012</v>
      </c>
      <c r="Y85" s="192">
        <f t="shared" si="18"/>
        <v>-26461160.217622757</v>
      </c>
      <c r="Z85" s="192">
        <f t="shared" si="19"/>
        <v>-9470256.007621527</v>
      </c>
    </row>
    <row r="86" spans="1:26" ht="12.75">
      <c r="A86" s="283" t="s">
        <v>265</v>
      </c>
      <c r="B86" s="284"/>
      <c r="C86" s="284"/>
      <c r="D86" s="284"/>
      <c r="E86" s="284"/>
      <c r="F86" s="10">
        <v>203</v>
      </c>
      <c r="G86" s="5">
        <v>-143527109.8199998</v>
      </c>
      <c r="H86" s="6">
        <v>-473489791.65999913</v>
      </c>
      <c r="I86" s="81">
        <v>-617016901.479999</v>
      </c>
      <c r="J86" s="5">
        <v>-164628131.47000003</v>
      </c>
      <c r="K86" s="5">
        <v>-524829563.06999946</v>
      </c>
      <c r="L86" s="81">
        <v>-689457694.5399995</v>
      </c>
      <c r="O86" s="100">
        <f>+O33+O42+O50+O54+O57+O66+O74+O77+O80</f>
        <v>-142503294.43</v>
      </c>
      <c r="P86" s="101">
        <f>+P33+P42+P50+P54+P57+P66+P74+P77+P80</f>
        <v>-448314710.99000007</v>
      </c>
      <c r="Q86" s="111">
        <f>IF((O86+P86)=(Q33+Q42+Q50+Q54+Q57+Q66+Q74+Q77+Q80),(O86+P86),FALSE)</f>
        <v>-590818005.4200001</v>
      </c>
      <c r="R86" s="5">
        <f>+R33+R42+R50+R54+R57+R66+R74+R77+R80</f>
        <v>-140297793.2</v>
      </c>
      <c r="S86" s="5">
        <f>+S33+S42+S50+S54+S57+S66+S74+S77+S80</f>
        <v>-449534833.64999896</v>
      </c>
      <c r="T86" s="81">
        <f t="shared" si="21"/>
        <v>-589832626.849999</v>
      </c>
      <c r="U86" s="192">
        <f t="shared" si="14"/>
        <v>-1023815.3899998069</v>
      </c>
      <c r="V86" s="192">
        <f t="shared" si="15"/>
        <v>-25175080.669999063</v>
      </c>
      <c r="W86" s="192">
        <f t="shared" si="16"/>
        <v>-26198896.05999887</v>
      </c>
      <c r="X86" s="192">
        <f t="shared" si="17"/>
        <v>-24330338.27000004</v>
      </c>
      <c r="Y86" s="192">
        <f t="shared" si="18"/>
        <v>-75294729.4200005</v>
      </c>
      <c r="Z86" s="192">
        <f t="shared" si="19"/>
        <v>-99625067.69000053</v>
      </c>
    </row>
    <row r="87" spans="1:26" ht="12.75">
      <c r="A87" s="283" t="s">
        <v>209</v>
      </c>
      <c r="B87" s="281"/>
      <c r="C87" s="281"/>
      <c r="D87" s="281"/>
      <c r="E87" s="281"/>
      <c r="F87" s="10">
        <v>204</v>
      </c>
      <c r="G87" s="76">
        <v>175746.4700000016</v>
      </c>
      <c r="H87" s="77">
        <v>10606223.640000012</v>
      </c>
      <c r="I87" s="75">
        <v>10781970.110000014</v>
      </c>
      <c r="J87" s="76">
        <v>2638211.3300000057</v>
      </c>
      <c r="K87" s="77">
        <v>-6574478.3400000185</v>
      </c>
      <c r="L87" s="75">
        <v>-3936267.0100000054</v>
      </c>
      <c r="O87" s="103">
        <f>SUM(O88:O94)-O95</f>
        <v>-17135975.84</v>
      </c>
      <c r="P87" s="104">
        <f>SUM(P88:P94)-P95</f>
        <v>-26561089.26</v>
      </c>
      <c r="Q87" s="102">
        <f t="shared" si="20"/>
        <v>-43697065.1</v>
      </c>
      <c r="R87" s="76">
        <f>SUM(R88:R94)-R95</f>
        <v>2620822.7100001015</v>
      </c>
      <c r="S87" s="77">
        <f>SUM(S88:S94)-S95</f>
        <v>-7049851.3799998965</v>
      </c>
      <c r="T87" s="75">
        <f t="shared" si="21"/>
        <v>-4429028.669999795</v>
      </c>
      <c r="U87" s="192">
        <f t="shared" si="14"/>
        <v>17311722.310000002</v>
      </c>
      <c r="V87" s="192">
        <f t="shared" si="15"/>
        <v>37167312.90000001</v>
      </c>
      <c r="W87" s="192">
        <f t="shared" si="16"/>
        <v>54479035.210000016</v>
      </c>
      <c r="X87" s="192">
        <f t="shared" si="17"/>
        <v>17388.619999904186</v>
      </c>
      <c r="Y87" s="192">
        <f t="shared" si="18"/>
        <v>475373.03999987803</v>
      </c>
      <c r="Z87" s="192">
        <f t="shared" si="19"/>
        <v>492761.65999978967</v>
      </c>
    </row>
    <row r="88" spans="1:26" ht="19.5" customHeight="1">
      <c r="A88" s="280" t="s">
        <v>266</v>
      </c>
      <c r="B88" s="281"/>
      <c r="C88" s="281"/>
      <c r="D88" s="281"/>
      <c r="E88" s="281"/>
      <c r="F88" s="10">
        <v>205</v>
      </c>
      <c r="G88" s="5">
        <v>0</v>
      </c>
      <c r="H88" s="6">
        <v>0</v>
      </c>
      <c r="I88" s="75">
        <v>0</v>
      </c>
      <c r="J88" s="5">
        <v>0</v>
      </c>
      <c r="K88" s="6">
        <v>0</v>
      </c>
      <c r="L88" s="75">
        <v>0</v>
      </c>
      <c r="O88" s="100">
        <v>0</v>
      </c>
      <c r="P88" s="101">
        <v>0</v>
      </c>
      <c r="Q88" s="102">
        <f t="shared" si="20"/>
        <v>0</v>
      </c>
      <c r="R88" s="5">
        <v>0</v>
      </c>
      <c r="S88" s="6">
        <v>0</v>
      </c>
      <c r="T88" s="75">
        <f t="shared" si="21"/>
        <v>0</v>
      </c>
      <c r="U88" s="192">
        <f t="shared" si="14"/>
        <v>0</v>
      </c>
      <c r="V88" s="192">
        <f t="shared" si="15"/>
        <v>0</v>
      </c>
      <c r="W88" s="192">
        <f t="shared" si="16"/>
        <v>0</v>
      </c>
      <c r="X88" s="192">
        <f t="shared" si="17"/>
        <v>0</v>
      </c>
      <c r="Y88" s="192">
        <f t="shared" si="18"/>
        <v>0</v>
      </c>
      <c r="Z88" s="192">
        <f t="shared" si="19"/>
        <v>0</v>
      </c>
    </row>
    <row r="89" spans="1:26" ht="23.25" customHeight="1">
      <c r="A89" s="280" t="s">
        <v>267</v>
      </c>
      <c r="B89" s="281"/>
      <c r="C89" s="281"/>
      <c r="D89" s="281"/>
      <c r="E89" s="281"/>
      <c r="F89" s="10">
        <v>206</v>
      </c>
      <c r="G89" s="5">
        <v>175746.4700000016</v>
      </c>
      <c r="H89" s="6">
        <v>10630347.160000004</v>
      </c>
      <c r="I89" s="75">
        <v>10806093.630000006</v>
      </c>
      <c r="J89" s="5">
        <v>3297764.160000004</v>
      </c>
      <c r="K89" s="6">
        <v>2322072.61999999</v>
      </c>
      <c r="L89" s="75">
        <v>5619836.780000001</v>
      </c>
      <c r="O89" s="100">
        <v>-17135975.84</v>
      </c>
      <c r="P89" s="101">
        <v>-26561089.26</v>
      </c>
      <c r="Q89" s="102">
        <f t="shared" si="20"/>
        <v>-43697065.1</v>
      </c>
      <c r="R89" s="5">
        <v>3276028.390000101</v>
      </c>
      <c r="S89" s="6">
        <v>-8812314.229999896</v>
      </c>
      <c r="T89" s="75">
        <f t="shared" si="21"/>
        <v>-5536285.839999795</v>
      </c>
      <c r="U89" s="192">
        <f t="shared" si="14"/>
        <v>17311722.310000002</v>
      </c>
      <c r="V89" s="192">
        <f t="shared" si="15"/>
        <v>37191436.42</v>
      </c>
      <c r="W89" s="192">
        <f t="shared" si="16"/>
        <v>54503158.730000004</v>
      </c>
      <c r="X89" s="192">
        <f t="shared" si="17"/>
        <v>21735.769999902695</v>
      </c>
      <c r="Y89" s="192">
        <f t="shared" si="18"/>
        <v>11134386.849999886</v>
      </c>
      <c r="Z89" s="192">
        <f t="shared" si="19"/>
        <v>11156122.619999796</v>
      </c>
    </row>
    <row r="90" spans="1:26" ht="21.75" customHeight="1">
      <c r="A90" s="280" t="s">
        <v>268</v>
      </c>
      <c r="B90" s="281"/>
      <c r="C90" s="281"/>
      <c r="D90" s="281"/>
      <c r="E90" s="281"/>
      <c r="F90" s="10">
        <v>207</v>
      </c>
      <c r="G90" s="5">
        <v>0</v>
      </c>
      <c r="H90" s="6">
        <v>-24123.519999990764</v>
      </c>
      <c r="I90" s="75">
        <v>-24123.519999990764</v>
      </c>
      <c r="J90" s="5">
        <v>0</v>
      </c>
      <c r="K90" s="6">
        <v>-10540170.55</v>
      </c>
      <c r="L90" s="75">
        <v>-10540170.55</v>
      </c>
      <c r="O90" s="100">
        <v>0</v>
      </c>
      <c r="P90" s="101">
        <v>0</v>
      </c>
      <c r="Q90" s="102">
        <f t="shared" si="20"/>
        <v>0</v>
      </c>
      <c r="R90" s="5">
        <v>0</v>
      </c>
      <c r="S90" s="6">
        <v>0</v>
      </c>
      <c r="T90" s="75">
        <f t="shared" si="21"/>
        <v>0</v>
      </c>
      <c r="U90" s="192">
        <f t="shared" si="14"/>
        <v>0</v>
      </c>
      <c r="V90" s="192">
        <f t="shared" si="15"/>
        <v>-24123.519999990764</v>
      </c>
      <c r="W90" s="192">
        <f t="shared" si="16"/>
        <v>-24123.519999990764</v>
      </c>
      <c r="X90" s="192">
        <f t="shared" si="17"/>
        <v>0</v>
      </c>
      <c r="Y90" s="192">
        <f t="shared" si="18"/>
        <v>-10540170.55</v>
      </c>
      <c r="Z90" s="192">
        <f t="shared" si="19"/>
        <v>-10540170.55</v>
      </c>
    </row>
    <row r="91" spans="1:26" ht="21" customHeight="1">
      <c r="A91" s="280" t="s">
        <v>269</v>
      </c>
      <c r="B91" s="281"/>
      <c r="C91" s="281"/>
      <c r="D91" s="281"/>
      <c r="E91" s="281"/>
      <c r="F91" s="10">
        <v>208</v>
      </c>
      <c r="G91" s="5">
        <v>0</v>
      </c>
      <c r="H91" s="6">
        <v>0</v>
      </c>
      <c r="I91" s="75">
        <v>0</v>
      </c>
      <c r="J91" s="5">
        <v>0</v>
      </c>
      <c r="K91" s="6">
        <v>0</v>
      </c>
      <c r="L91" s="75">
        <v>0</v>
      </c>
      <c r="O91" s="100">
        <v>0</v>
      </c>
      <c r="P91" s="101">
        <v>0</v>
      </c>
      <c r="Q91" s="102">
        <f t="shared" si="20"/>
        <v>0</v>
      </c>
      <c r="R91" s="5">
        <v>0</v>
      </c>
      <c r="S91" s="6">
        <v>0</v>
      </c>
      <c r="T91" s="75">
        <f t="shared" si="21"/>
        <v>0</v>
      </c>
      <c r="U91" s="192">
        <f t="shared" si="14"/>
        <v>0</v>
      </c>
      <c r="V91" s="192">
        <f t="shared" si="15"/>
        <v>0</v>
      </c>
      <c r="W91" s="192">
        <f t="shared" si="16"/>
        <v>0</v>
      </c>
      <c r="X91" s="192">
        <f t="shared" si="17"/>
        <v>0</v>
      </c>
      <c r="Y91" s="192">
        <f t="shared" si="18"/>
        <v>0</v>
      </c>
      <c r="Z91" s="192">
        <f t="shared" si="19"/>
        <v>0</v>
      </c>
    </row>
    <row r="92" spans="1:26" ht="12.75">
      <c r="A92" s="280" t="s">
        <v>270</v>
      </c>
      <c r="B92" s="281"/>
      <c r="C92" s="281"/>
      <c r="D92" s="281"/>
      <c r="E92" s="281"/>
      <c r="F92" s="10">
        <v>209</v>
      </c>
      <c r="G92" s="5">
        <v>0</v>
      </c>
      <c r="H92" s="6">
        <v>0</v>
      </c>
      <c r="I92" s="75">
        <v>0</v>
      </c>
      <c r="J92" s="5">
        <v>0</v>
      </c>
      <c r="K92" s="6">
        <v>0</v>
      </c>
      <c r="L92" s="75">
        <v>0</v>
      </c>
      <c r="O92" s="100">
        <v>0</v>
      </c>
      <c r="P92" s="101">
        <v>0</v>
      </c>
      <c r="Q92" s="102">
        <f t="shared" si="20"/>
        <v>0</v>
      </c>
      <c r="R92" s="5">
        <v>0</v>
      </c>
      <c r="S92" s="6">
        <v>0</v>
      </c>
      <c r="T92" s="75">
        <f t="shared" si="21"/>
        <v>0</v>
      </c>
      <c r="U92" s="192">
        <f t="shared" si="14"/>
        <v>0</v>
      </c>
      <c r="V92" s="192">
        <f t="shared" si="15"/>
        <v>0</v>
      </c>
      <c r="W92" s="192">
        <f t="shared" si="16"/>
        <v>0</v>
      </c>
      <c r="X92" s="192">
        <f t="shared" si="17"/>
        <v>0</v>
      </c>
      <c r="Y92" s="192">
        <f t="shared" si="18"/>
        <v>0</v>
      </c>
      <c r="Z92" s="192">
        <f t="shared" si="19"/>
        <v>0</v>
      </c>
    </row>
    <row r="93" spans="1:26" ht="22.5" customHeight="1">
      <c r="A93" s="280" t="s">
        <v>271</v>
      </c>
      <c r="B93" s="281"/>
      <c r="C93" s="281"/>
      <c r="D93" s="281"/>
      <c r="E93" s="281"/>
      <c r="F93" s="10">
        <v>210</v>
      </c>
      <c r="G93" s="5">
        <v>0</v>
      </c>
      <c r="H93" s="6">
        <v>0</v>
      </c>
      <c r="I93" s="75">
        <v>0</v>
      </c>
      <c r="J93" s="5">
        <v>0</v>
      </c>
      <c r="K93" s="6">
        <v>0</v>
      </c>
      <c r="L93" s="75">
        <v>0</v>
      </c>
      <c r="O93" s="100">
        <v>0</v>
      </c>
      <c r="P93" s="101">
        <v>0</v>
      </c>
      <c r="Q93" s="102">
        <f t="shared" si="20"/>
        <v>0</v>
      </c>
      <c r="R93" s="5">
        <v>0</v>
      </c>
      <c r="S93" s="6">
        <v>0</v>
      </c>
      <c r="T93" s="75">
        <f t="shared" si="21"/>
        <v>0</v>
      </c>
      <c r="U93" s="192">
        <f t="shared" si="14"/>
        <v>0</v>
      </c>
      <c r="V93" s="192">
        <f t="shared" si="15"/>
        <v>0</v>
      </c>
      <c r="W93" s="192">
        <f t="shared" si="16"/>
        <v>0</v>
      </c>
      <c r="X93" s="192">
        <f t="shared" si="17"/>
        <v>0</v>
      </c>
      <c r="Y93" s="192">
        <f t="shared" si="18"/>
        <v>0</v>
      </c>
      <c r="Z93" s="192">
        <f t="shared" si="19"/>
        <v>0</v>
      </c>
    </row>
    <row r="94" spans="1:26" ht="12.75">
      <c r="A94" s="280" t="s">
        <v>272</v>
      </c>
      <c r="B94" s="281"/>
      <c r="C94" s="281"/>
      <c r="D94" s="281"/>
      <c r="E94" s="281"/>
      <c r="F94" s="10">
        <v>211</v>
      </c>
      <c r="G94" s="5">
        <v>0</v>
      </c>
      <c r="H94" s="6">
        <v>0</v>
      </c>
      <c r="I94" s="75">
        <v>0</v>
      </c>
      <c r="J94" s="5">
        <v>0</v>
      </c>
      <c r="K94" s="6">
        <v>0</v>
      </c>
      <c r="L94" s="75">
        <v>0</v>
      </c>
      <c r="O94" s="100">
        <v>0</v>
      </c>
      <c r="P94" s="101">
        <v>0</v>
      </c>
      <c r="Q94" s="102">
        <f t="shared" si="20"/>
        <v>0</v>
      </c>
      <c r="R94" s="5">
        <v>0</v>
      </c>
      <c r="S94" s="6">
        <v>0</v>
      </c>
      <c r="T94" s="75">
        <f t="shared" si="21"/>
        <v>0</v>
      </c>
      <c r="U94" s="192">
        <f t="shared" si="14"/>
        <v>0</v>
      </c>
      <c r="V94" s="192">
        <f t="shared" si="15"/>
        <v>0</v>
      </c>
      <c r="W94" s="192">
        <f t="shared" si="16"/>
        <v>0</v>
      </c>
      <c r="X94" s="192">
        <f t="shared" si="17"/>
        <v>0</v>
      </c>
      <c r="Y94" s="192">
        <f t="shared" si="18"/>
        <v>0</v>
      </c>
      <c r="Z94" s="192">
        <f t="shared" si="19"/>
        <v>0</v>
      </c>
    </row>
    <row r="95" spans="1:26" ht="12.75">
      <c r="A95" s="280" t="s">
        <v>273</v>
      </c>
      <c r="B95" s="281"/>
      <c r="C95" s="281"/>
      <c r="D95" s="281"/>
      <c r="E95" s="281"/>
      <c r="F95" s="10">
        <v>212</v>
      </c>
      <c r="G95" s="5">
        <v>0</v>
      </c>
      <c r="H95" s="6">
        <v>0</v>
      </c>
      <c r="I95" s="75">
        <v>0</v>
      </c>
      <c r="J95" s="5">
        <v>659552.8300000001</v>
      </c>
      <c r="K95" s="6">
        <v>-1643619.5899999999</v>
      </c>
      <c r="L95" s="75">
        <v>-984066.7599999979</v>
      </c>
      <c r="O95" s="100">
        <v>0</v>
      </c>
      <c r="P95" s="101">
        <v>0</v>
      </c>
      <c r="Q95" s="102">
        <f t="shared" si="20"/>
        <v>0</v>
      </c>
      <c r="R95" s="5">
        <v>655205.6799999997</v>
      </c>
      <c r="S95" s="6">
        <v>-1762462.8499999996</v>
      </c>
      <c r="T95" s="75">
        <f t="shared" si="21"/>
        <v>-1107257.17</v>
      </c>
      <c r="U95" s="192">
        <f t="shared" si="14"/>
        <v>0</v>
      </c>
      <c r="V95" s="192">
        <f t="shared" si="15"/>
        <v>0</v>
      </c>
      <c r="W95" s="192">
        <f t="shared" si="16"/>
        <v>0</v>
      </c>
      <c r="X95" s="192">
        <f t="shared" si="17"/>
        <v>4347.1500000003725</v>
      </c>
      <c r="Y95" s="192">
        <f t="shared" si="18"/>
        <v>118843.25999999978</v>
      </c>
      <c r="Z95" s="192">
        <f t="shared" si="19"/>
        <v>123190.41000000201</v>
      </c>
    </row>
    <row r="96" spans="1:26" ht="12.75">
      <c r="A96" s="283" t="s">
        <v>207</v>
      </c>
      <c r="B96" s="281"/>
      <c r="C96" s="281"/>
      <c r="D96" s="281"/>
      <c r="E96" s="281"/>
      <c r="F96" s="10">
        <v>213</v>
      </c>
      <c r="G96" s="76">
        <v>3437409.6500000376</v>
      </c>
      <c r="H96" s="77">
        <v>6447472.3399982415</v>
      </c>
      <c r="I96" s="75">
        <v>9884881.98999828</v>
      </c>
      <c r="J96" s="76">
        <v>1813431.0700000226</v>
      </c>
      <c r="K96" s="77">
        <v>-73338861.33162418</v>
      </c>
      <c r="L96" s="75">
        <v>-71525430.26162416</v>
      </c>
      <c r="O96" s="103">
        <f>O82+O87</f>
        <v>-30104247.470000003</v>
      </c>
      <c r="P96" s="104">
        <f>P82+P87</f>
        <v>-7211668.890000261</v>
      </c>
      <c r="Q96" s="102">
        <f t="shared" si="20"/>
        <v>-37315916.36000027</v>
      </c>
      <c r="R96" s="76">
        <f>R82+R87</f>
        <v>9135476.50999898</v>
      </c>
      <c r="S96" s="77">
        <f>S82+S87</f>
        <v>27941655.265999295</v>
      </c>
      <c r="T96" s="75">
        <f t="shared" si="21"/>
        <v>37077131.77599828</v>
      </c>
      <c r="U96" s="192">
        <f t="shared" si="14"/>
        <v>33541657.120000042</v>
      </c>
      <c r="V96" s="192">
        <f t="shared" si="15"/>
        <v>13659141.229998503</v>
      </c>
      <c r="W96" s="192">
        <f t="shared" si="16"/>
        <v>47200798.34999855</v>
      </c>
      <c r="X96" s="192">
        <f t="shared" si="17"/>
        <v>-7322045.439998958</v>
      </c>
      <c r="Y96" s="192">
        <f t="shared" si="18"/>
        <v>-101280516.59762347</v>
      </c>
      <c r="Z96" s="192">
        <f t="shared" si="19"/>
        <v>-108602562.03762244</v>
      </c>
    </row>
    <row r="97" spans="1:26" ht="12.75">
      <c r="A97" s="283" t="s">
        <v>258</v>
      </c>
      <c r="B97" s="284"/>
      <c r="C97" s="284"/>
      <c r="D97" s="284"/>
      <c r="E97" s="289"/>
      <c r="F97" s="10">
        <v>214</v>
      </c>
      <c r="G97" s="5">
        <v>0</v>
      </c>
      <c r="H97" s="6">
        <v>0</v>
      </c>
      <c r="I97" s="75">
        <v>0</v>
      </c>
      <c r="J97" s="5">
        <v>0</v>
      </c>
      <c r="K97" s="6">
        <v>0</v>
      </c>
      <c r="L97" s="75">
        <v>0</v>
      </c>
      <c r="O97" s="5"/>
      <c r="P97" s="6"/>
      <c r="Q97" s="75">
        <f t="shared" si="20"/>
        <v>0</v>
      </c>
      <c r="R97" s="5"/>
      <c r="S97" s="6"/>
      <c r="T97" s="75">
        <f t="shared" si="21"/>
        <v>0</v>
      </c>
      <c r="U97" s="192">
        <f t="shared" si="14"/>
        <v>0</v>
      </c>
      <c r="V97" s="192">
        <f t="shared" si="15"/>
        <v>0</v>
      </c>
      <c r="W97" s="192">
        <f t="shared" si="16"/>
        <v>0</v>
      </c>
      <c r="X97" s="192">
        <f t="shared" si="17"/>
        <v>0</v>
      </c>
      <c r="Y97" s="192">
        <f t="shared" si="18"/>
        <v>0</v>
      </c>
      <c r="Z97" s="192">
        <f t="shared" si="19"/>
        <v>0</v>
      </c>
    </row>
    <row r="98" spans="1:26" ht="12.75">
      <c r="A98" s="283" t="s">
        <v>259</v>
      </c>
      <c r="B98" s="284"/>
      <c r="C98" s="284"/>
      <c r="D98" s="284"/>
      <c r="E98" s="289"/>
      <c r="F98" s="10">
        <v>215</v>
      </c>
      <c r="G98" s="5">
        <v>0</v>
      </c>
      <c r="H98" s="6">
        <v>0</v>
      </c>
      <c r="I98" s="75">
        <v>0</v>
      </c>
      <c r="J98" s="5">
        <v>0</v>
      </c>
      <c r="K98" s="6">
        <v>0</v>
      </c>
      <c r="L98" s="75">
        <v>0</v>
      </c>
      <c r="O98" s="5"/>
      <c r="P98" s="6"/>
      <c r="Q98" s="75">
        <f t="shared" si="20"/>
        <v>0</v>
      </c>
      <c r="R98" s="5"/>
      <c r="S98" s="6"/>
      <c r="T98" s="75">
        <f t="shared" si="21"/>
        <v>0</v>
      </c>
      <c r="U98" s="192">
        <f t="shared" si="14"/>
        <v>0</v>
      </c>
      <c r="V98" s="192">
        <f t="shared" si="15"/>
        <v>0</v>
      </c>
      <c r="W98" s="192">
        <f t="shared" si="16"/>
        <v>0</v>
      </c>
      <c r="X98" s="192">
        <f t="shared" si="17"/>
        <v>0</v>
      </c>
      <c r="Y98" s="192">
        <f t="shared" si="18"/>
        <v>0</v>
      </c>
      <c r="Z98" s="192">
        <f t="shared" si="19"/>
        <v>0</v>
      </c>
    </row>
    <row r="99" spans="1:26" ht="12.75">
      <c r="A99" s="285" t="s">
        <v>299</v>
      </c>
      <c r="B99" s="287"/>
      <c r="C99" s="287"/>
      <c r="D99" s="287"/>
      <c r="E99" s="287"/>
      <c r="F99" s="11">
        <v>216</v>
      </c>
      <c r="G99" s="7">
        <v>0</v>
      </c>
      <c r="H99" s="8">
        <v>0</v>
      </c>
      <c r="I99" s="78">
        <v>0</v>
      </c>
      <c r="J99" s="7">
        <v>0</v>
      </c>
      <c r="K99" s="8">
        <v>0</v>
      </c>
      <c r="L99" s="78">
        <v>0</v>
      </c>
      <c r="O99" s="7">
        <v>0</v>
      </c>
      <c r="P99" s="8">
        <v>0</v>
      </c>
      <c r="Q99" s="78">
        <f t="shared" si="20"/>
        <v>0</v>
      </c>
      <c r="R99" s="7">
        <v>0</v>
      </c>
      <c r="S99" s="8">
        <v>0</v>
      </c>
      <c r="T99" s="78">
        <f t="shared" si="21"/>
        <v>0</v>
      </c>
      <c r="U99" s="192">
        <f t="shared" si="14"/>
        <v>0</v>
      </c>
      <c r="V99" s="192">
        <f t="shared" si="15"/>
        <v>0</v>
      </c>
      <c r="W99" s="192">
        <f t="shared" si="16"/>
        <v>0</v>
      </c>
      <c r="X99" s="192">
        <f t="shared" si="17"/>
        <v>0</v>
      </c>
      <c r="Y99" s="192">
        <f t="shared" si="18"/>
        <v>0</v>
      </c>
      <c r="Z99" s="192">
        <f t="shared" si="19"/>
        <v>0</v>
      </c>
    </row>
    <row r="100" spans="1:12" ht="12.75">
      <c r="A100" s="298" t="s">
        <v>378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</row>
    <row r="101" spans="1:12" ht="12.75">
      <c r="A101" s="162"/>
      <c r="B101" s="163"/>
      <c r="C101" s="163"/>
      <c r="D101" s="163"/>
      <c r="E101" s="163"/>
      <c r="F101" s="164"/>
      <c r="G101" s="132"/>
      <c r="H101" s="132"/>
      <c r="I101" s="161"/>
      <c r="J101" s="132"/>
      <c r="K101" s="132"/>
      <c r="L101" s="161"/>
    </row>
    <row r="102" spans="1:12" ht="12.75">
      <c r="A102" s="162"/>
      <c r="B102" s="163"/>
      <c r="C102" s="163"/>
      <c r="D102" s="163"/>
      <c r="E102" s="163"/>
      <c r="F102" s="164"/>
      <c r="G102" s="132"/>
      <c r="H102" s="132"/>
      <c r="I102" s="161"/>
      <c r="J102" s="132"/>
      <c r="K102" s="132"/>
      <c r="L102" s="161"/>
    </row>
    <row r="103" spans="1:12" ht="12.75">
      <c r="A103" s="162"/>
      <c r="B103" s="163"/>
      <c r="C103" s="163"/>
      <c r="D103" s="163"/>
      <c r="E103" s="163"/>
      <c r="F103" s="164"/>
      <c r="G103" s="132"/>
      <c r="H103" s="132"/>
      <c r="I103" s="161"/>
      <c r="J103" s="132"/>
      <c r="K103" s="132"/>
      <c r="L103" s="161"/>
    </row>
    <row r="104" spans="1:12" ht="12.75">
      <c r="A104" s="162"/>
      <c r="B104" s="163"/>
      <c r="C104" s="163"/>
      <c r="D104" s="163"/>
      <c r="E104" s="163"/>
      <c r="F104" s="164"/>
      <c r="G104" s="132"/>
      <c r="H104" s="132"/>
      <c r="I104" s="161"/>
      <c r="J104" s="132"/>
      <c r="K104" s="132"/>
      <c r="L104" s="161"/>
    </row>
    <row r="105" spans="1:12" ht="12.75">
      <c r="A105" s="162"/>
      <c r="B105" s="163"/>
      <c r="C105" s="163"/>
      <c r="D105" s="163"/>
      <c r="E105" s="163"/>
      <c r="F105" s="164"/>
      <c r="G105" s="132"/>
      <c r="H105" s="132"/>
      <c r="I105" s="161"/>
      <c r="J105" s="132"/>
      <c r="K105" s="132"/>
      <c r="L105" s="161"/>
    </row>
    <row r="106" spans="1:12" ht="12.75">
      <c r="A106" s="162"/>
      <c r="B106" s="163"/>
      <c r="C106" s="163"/>
      <c r="D106" s="163"/>
      <c r="E106" s="163"/>
      <c r="F106" s="164"/>
      <c r="G106" s="132"/>
      <c r="H106" s="132"/>
      <c r="I106" s="161"/>
      <c r="J106" s="132"/>
      <c r="K106" s="132"/>
      <c r="L106" s="161"/>
    </row>
    <row r="107" spans="1:12" ht="12.75">
      <c r="A107" s="162"/>
      <c r="B107" s="163"/>
      <c r="C107" s="163"/>
      <c r="D107" s="163"/>
      <c r="E107" s="163"/>
      <c r="F107" s="164"/>
      <c r="G107" s="132"/>
      <c r="H107" s="132"/>
      <c r="I107" s="161"/>
      <c r="J107" s="132"/>
      <c r="K107" s="132"/>
      <c r="L107" s="161"/>
    </row>
    <row r="109" spans="1:12" ht="12.75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</row>
    <row r="110" spans="1:12" ht="12.75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</row>
    <row r="111" spans="1:12" ht="12.75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</row>
    <row r="112" spans="1:12" ht="12.75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</row>
    <row r="113" spans="1:12" ht="12.75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</row>
    <row r="114" spans="1:12" ht="12.75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</row>
    <row r="115" spans="1:12" ht="12.75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</row>
  </sheetData>
  <sheetProtection/>
  <mergeCells count="104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1:L1"/>
    <mergeCell ref="A2:L2"/>
    <mergeCell ref="J4:L4"/>
    <mergeCell ref="A6:E6"/>
    <mergeCell ref="G4:I4"/>
    <mergeCell ref="K3:L3"/>
    <mergeCell ref="A4:E5"/>
    <mergeCell ref="F4:F5"/>
    <mergeCell ref="O4:Q4"/>
    <mergeCell ref="R4:T4"/>
    <mergeCell ref="A15:E15"/>
    <mergeCell ref="A16:E16"/>
    <mergeCell ref="A7:E7"/>
    <mergeCell ref="A8:E8"/>
    <mergeCell ref="A9:E9"/>
    <mergeCell ref="A10:E10"/>
    <mergeCell ref="A11:E11"/>
    <mergeCell ref="A12:E12"/>
  </mergeCells>
  <dataValidations count="1">
    <dataValidation allowBlank="1" sqref="A109:L65536 M1:IV65536 A1:L107"/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00"/>
  <sheetViews>
    <sheetView view="pageBreakPreview" zoomScaleSheetLayoutView="100" zoomScalePageLayoutView="0" workbookViewId="0" topLeftCell="A1">
      <pane xSplit="6" ySplit="6" topLeftCell="G5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J82" sqref="J82"/>
    </sheetView>
  </sheetViews>
  <sheetFormatPr defaultColWidth="9.140625" defaultRowHeight="12.75"/>
  <cols>
    <col min="1" max="4" width="9.140625" style="71" customWidth="1"/>
    <col min="5" max="5" width="14.421875" style="71" customWidth="1"/>
    <col min="6" max="6" width="9.28125" style="71" bestFit="1" customWidth="1"/>
    <col min="7" max="7" width="11.7109375" style="71" customWidth="1"/>
    <col min="8" max="8" width="13.421875" style="71" customWidth="1"/>
    <col min="9" max="12" width="11.7109375" style="71" customWidth="1"/>
    <col min="13" max="24" width="0" style="71" hidden="1" customWidth="1"/>
    <col min="25" max="16384" width="9.140625" style="71" customWidth="1"/>
  </cols>
  <sheetData>
    <row r="1" spans="1:12" ht="19.5" customHeight="1">
      <c r="A1" s="295" t="s">
        <v>377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2.75" customHeight="1">
      <c r="A2" s="276" t="s">
        <v>404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3.5" customHeight="1">
      <c r="A3" s="22"/>
      <c r="B3" s="23"/>
      <c r="C3" s="23"/>
      <c r="D3" s="53"/>
      <c r="E3" s="53"/>
      <c r="F3" s="53"/>
      <c r="G3" s="53"/>
      <c r="H3" s="53"/>
      <c r="I3" s="13"/>
      <c r="J3" s="13"/>
      <c r="K3" s="296" t="s">
        <v>58</v>
      </c>
      <c r="L3" s="296"/>
    </row>
    <row r="4" spans="1:12" ht="12.75" customHeight="1">
      <c r="A4" s="272" t="s">
        <v>2</v>
      </c>
      <c r="B4" s="273"/>
      <c r="C4" s="273"/>
      <c r="D4" s="273"/>
      <c r="E4" s="273"/>
      <c r="F4" s="272" t="s">
        <v>222</v>
      </c>
      <c r="G4" s="272" t="s">
        <v>374</v>
      </c>
      <c r="H4" s="273"/>
      <c r="I4" s="273"/>
      <c r="J4" s="272" t="s">
        <v>375</v>
      </c>
      <c r="K4" s="273"/>
      <c r="L4" s="273"/>
    </row>
    <row r="5" spans="1:12" ht="12.75">
      <c r="A5" s="273"/>
      <c r="B5" s="273"/>
      <c r="C5" s="273"/>
      <c r="D5" s="273"/>
      <c r="E5" s="273"/>
      <c r="F5" s="273"/>
      <c r="G5" s="79" t="s">
        <v>361</v>
      </c>
      <c r="H5" s="79" t="s">
        <v>362</v>
      </c>
      <c r="I5" s="79" t="s">
        <v>363</v>
      </c>
      <c r="J5" s="79" t="s">
        <v>361</v>
      </c>
      <c r="K5" s="79" t="s">
        <v>362</v>
      </c>
      <c r="L5" s="79" t="s">
        <v>363</v>
      </c>
    </row>
    <row r="6" spans="1:13" ht="12.75">
      <c r="A6" s="272">
        <v>1</v>
      </c>
      <c r="B6" s="272"/>
      <c r="C6" s="272"/>
      <c r="D6" s="272"/>
      <c r="E6" s="272"/>
      <c r="F6" s="80">
        <v>2</v>
      </c>
      <c r="G6" s="80">
        <v>3</v>
      </c>
      <c r="H6" s="80">
        <v>4</v>
      </c>
      <c r="I6" s="80" t="s">
        <v>56</v>
      </c>
      <c r="J6" s="80">
        <v>6</v>
      </c>
      <c r="K6" s="80">
        <v>7</v>
      </c>
      <c r="L6" s="80" t="s">
        <v>57</v>
      </c>
      <c r="M6" s="71" t="s">
        <v>396</v>
      </c>
    </row>
    <row r="7" spans="1:24" ht="12.75">
      <c r="A7" s="268" t="s">
        <v>99</v>
      </c>
      <c r="B7" s="270"/>
      <c r="C7" s="270"/>
      <c r="D7" s="270"/>
      <c r="E7" s="271"/>
      <c r="F7" s="9">
        <v>124</v>
      </c>
      <c r="G7" s="72">
        <v>511995488.92999995</v>
      </c>
      <c r="H7" s="73">
        <v>1544461386.7499971</v>
      </c>
      <c r="I7" s="74">
        <v>2056456875.679997</v>
      </c>
      <c r="J7" s="72">
        <v>532524926.69000006</v>
      </c>
      <c r="K7" s="73">
        <v>1453787248.41</v>
      </c>
      <c r="L7" s="74">
        <v>1986312175.1000001</v>
      </c>
      <c r="M7" s="97">
        <f>SUM(M8:M15)</f>
        <v>303948411.1399999</v>
      </c>
      <c r="N7" s="98">
        <f>SUM(N8:N15)</f>
        <v>747896803.0099998</v>
      </c>
      <c r="O7" s="99">
        <f>M7+N7</f>
        <v>1051845214.1499996</v>
      </c>
      <c r="P7" s="97">
        <f>SUM(P8:P15)</f>
        <v>315186063.2299989</v>
      </c>
      <c r="Q7" s="98">
        <f>SUM(Q8:Q15)</f>
        <v>706013508.3499976</v>
      </c>
      <c r="R7" s="99">
        <f>P7+Q7</f>
        <v>1021199571.5799966</v>
      </c>
      <c r="S7" s="160">
        <f aca="true" t="shared" si="0" ref="S7:S38">+G7-M7</f>
        <v>208047077.79000002</v>
      </c>
      <c r="T7" s="160">
        <f aca="true" t="shared" si="1" ref="T7:T38">+H7-N7</f>
        <v>796564583.7399974</v>
      </c>
      <c r="U7" s="160">
        <f aca="true" t="shared" si="2" ref="U7:U38">+I7-O7</f>
        <v>1004611661.5299973</v>
      </c>
      <c r="V7" s="160">
        <f aca="true" t="shared" si="3" ref="V7:V38">+J7-P7</f>
        <v>217338863.46000117</v>
      </c>
      <c r="W7" s="160">
        <f aca="true" t="shared" si="4" ref="W7:W38">+K7-Q7</f>
        <v>747773740.0600024</v>
      </c>
      <c r="X7" s="160">
        <f aca="true" t="shared" si="5" ref="X7:X38">+L7-R7</f>
        <v>965112603.5200036</v>
      </c>
    </row>
    <row r="8" spans="1:24" ht="12.75">
      <c r="A8" s="280" t="s">
        <v>197</v>
      </c>
      <c r="B8" s="281"/>
      <c r="C8" s="281"/>
      <c r="D8" s="281"/>
      <c r="E8" s="282"/>
      <c r="F8" s="10">
        <v>125</v>
      </c>
      <c r="G8" s="5">
        <v>513507500.19</v>
      </c>
      <c r="H8" s="6">
        <v>1794422100.5199971</v>
      </c>
      <c r="I8" s="75">
        <v>2307929600.709997</v>
      </c>
      <c r="J8" s="5">
        <v>533427911.59000003</v>
      </c>
      <c r="K8" s="6">
        <v>1734176897.28</v>
      </c>
      <c r="L8" s="75">
        <v>2267604808.87</v>
      </c>
      <c r="M8" s="100">
        <v>304791926.78</v>
      </c>
      <c r="N8" s="101">
        <v>1149414067.0299997</v>
      </c>
      <c r="O8" s="102">
        <f aca="true" t="shared" si="6" ref="O8:O71">M8+N8</f>
        <v>1454205993.8099997</v>
      </c>
      <c r="P8" s="100">
        <v>315616106.24999887</v>
      </c>
      <c r="Q8" s="101">
        <v>1094000792.2199974</v>
      </c>
      <c r="R8" s="102">
        <f aca="true" t="shared" si="7" ref="R8:R71">P8+Q8</f>
        <v>1409616898.4699962</v>
      </c>
      <c r="S8" s="160">
        <f t="shared" si="0"/>
        <v>208715573.41000003</v>
      </c>
      <c r="T8" s="160">
        <f t="shared" si="1"/>
        <v>645008033.4899974</v>
      </c>
      <c r="U8" s="160">
        <f t="shared" si="2"/>
        <v>853723606.8999975</v>
      </c>
      <c r="V8" s="160">
        <f t="shared" si="3"/>
        <v>217811805.34000117</v>
      </c>
      <c r="W8" s="160">
        <f t="shared" si="4"/>
        <v>640176105.0600026</v>
      </c>
      <c r="X8" s="160">
        <f t="shared" si="5"/>
        <v>857987910.4000037</v>
      </c>
    </row>
    <row r="9" spans="1:24" ht="12.75">
      <c r="A9" s="280" t="s">
        <v>198</v>
      </c>
      <c r="B9" s="281"/>
      <c r="C9" s="281"/>
      <c r="D9" s="281"/>
      <c r="E9" s="282"/>
      <c r="F9" s="10">
        <v>126</v>
      </c>
      <c r="G9" s="5"/>
      <c r="H9" s="6"/>
      <c r="I9" s="75">
        <v>0</v>
      </c>
      <c r="J9" s="5">
        <v>0</v>
      </c>
      <c r="K9" s="6">
        <v>1057328.0499999998</v>
      </c>
      <c r="L9" s="75">
        <v>1057328.0499999998</v>
      </c>
      <c r="M9" s="100"/>
      <c r="N9" s="101">
        <v>0</v>
      </c>
      <c r="O9" s="102">
        <f t="shared" si="6"/>
        <v>0</v>
      </c>
      <c r="P9" s="100">
        <v>0</v>
      </c>
      <c r="Q9" s="101">
        <v>1059092.949999999</v>
      </c>
      <c r="R9" s="102">
        <f t="shared" si="7"/>
        <v>1059092.949999999</v>
      </c>
      <c r="S9" s="160">
        <f t="shared" si="0"/>
        <v>0</v>
      </c>
      <c r="T9" s="160">
        <f t="shared" si="1"/>
        <v>0</v>
      </c>
      <c r="U9" s="160">
        <f t="shared" si="2"/>
        <v>0</v>
      </c>
      <c r="V9" s="160">
        <f t="shared" si="3"/>
        <v>0</v>
      </c>
      <c r="W9" s="160">
        <f t="shared" si="4"/>
        <v>-1764.8999999992084</v>
      </c>
      <c r="X9" s="160">
        <f t="shared" si="5"/>
        <v>-1764.8999999992084</v>
      </c>
    </row>
    <row r="10" spans="1:24" ht="25.5" customHeight="1">
      <c r="A10" s="280" t="s">
        <v>199</v>
      </c>
      <c r="B10" s="281"/>
      <c r="C10" s="281"/>
      <c r="D10" s="281"/>
      <c r="E10" s="282"/>
      <c r="F10" s="10">
        <v>127</v>
      </c>
      <c r="G10" s="5"/>
      <c r="H10" s="6">
        <v>-6484217.73</v>
      </c>
      <c r="I10" s="75">
        <v>-6484217.73</v>
      </c>
      <c r="J10" s="5">
        <v>0</v>
      </c>
      <c r="K10" s="6">
        <v>6456355.999999973</v>
      </c>
      <c r="L10" s="75">
        <v>6456355.999999973</v>
      </c>
      <c r="M10" s="100"/>
      <c r="N10" s="101">
        <v>-6860662.280000014</v>
      </c>
      <c r="O10" s="102">
        <f t="shared" si="6"/>
        <v>-6860662.280000014</v>
      </c>
      <c r="P10" s="100">
        <v>0</v>
      </c>
      <c r="Q10" s="101">
        <v>-4821994.390000106</v>
      </c>
      <c r="R10" s="102">
        <f t="shared" si="7"/>
        <v>-4821994.390000106</v>
      </c>
      <c r="S10" s="160">
        <f t="shared" si="0"/>
        <v>0</v>
      </c>
      <c r="T10" s="160">
        <f t="shared" si="1"/>
        <v>376444.5500000138</v>
      </c>
      <c r="U10" s="160">
        <f t="shared" si="2"/>
        <v>376444.5500000138</v>
      </c>
      <c r="V10" s="160">
        <f t="shared" si="3"/>
        <v>0</v>
      </c>
      <c r="W10" s="160">
        <f t="shared" si="4"/>
        <v>11278350.390000079</v>
      </c>
      <c r="X10" s="160">
        <f t="shared" si="5"/>
        <v>11278350.390000079</v>
      </c>
    </row>
    <row r="11" spans="1:24" ht="12.75">
      <c r="A11" s="280" t="s">
        <v>200</v>
      </c>
      <c r="B11" s="281"/>
      <c r="C11" s="281"/>
      <c r="D11" s="281"/>
      <c r="E11" s="282"/>
      <c r="F11" s="10">
        <v>128</v>
      </c>
      <c r="G11" s="5">
        <v>-396716.5999999999</v>
      </c>
      <c r="H11" s="6">
        <v>-256781167.01999992</v>
      </c>
      <c r="I11" s="75">
        <v>-257177883.61999992</v>
      </c>
      <c r="J11" s="5">
        <v>-249005.33000000002</v>
      </c>
      <c r="K11" s="6">
        <v>-237434841.8099999</v>
      </c>
      <c r="L11" s="75">
        <v>-237683847.13999993</v>
      </c>
      <c r="M11" s="100">
        <v>-169039.13</v>
      </c>
      <c r="N11" s="101">
        <v>-146628329.51999998</v>
      </c>
      <c r="O11" s="102">
        <f t="shared" si="6"/>
        <v>-146797368.64999998</v>
      </c>
      <c r="P11" s="100">
        <v>-31865.18999999991</v>
      </c>
      <c r="Q11" s="101">
        <v>-136987419.47999996</v>
      </c>
      <c r="R11" s="102">
        <f t="shared" si="7"/>
        <v>-137019284.66999996</v>
      </c>
      <c r="S11" s="160">
        <f t="shared" si="0"/>
        <v>-227677.4699999999</v>
      </c>
      <c r="T11" s="160">
        <f t="shared" si="1"/>
        <v>-110152837.49999994</v>
      </c>
      <c r="U11" s="160">
        <f t="shared" si="2"/>
        <v>-110380514.96999994</v>
      </c>
      <c r="V11" s="160">
        <f t="shared" si="3"/>
        <v>-217140.1400000001</v>
      </c>
      <c r="W11" s="160">
        <f t="shared" si="4"/>
        <v>-100447422.32999995</v>
      </c>
      <c r="X11" s="160">
        <f t="shared" si="5"/>
        <v>-100664562.46999997</v>
      </c>
    </row>
    <row r="12" spans="1:24" ht="12.75">
      <c r="A12" s="280" t="s">
        <v>201</v>
      </c>
      <c r="B12" s="281"/>
      <c r="C12" s="281"/>
      <c r="D12" s="281"/>
      <c r="E12" s="282"/>
      <c r="F12" s="10">
        <v>129</v>
      </c>
      <c r="G12" s="5"/>
      <c r="H12" s="6">
        <v>-1606401.2199999979</v>
      </c>
      <c r="I12" s="75">
        <v>-1606401.2199999979</v>
      </c>
      <c r="J12" s="5">
        <v>0</v>
      </c>
      <c r="K12" s="6">
        <v>-6124162.91</v>
      </c>
      <c r="L12" s="75">
        <v>-6124162.91</v>
      </c>
      <c r="M12" s="100"/>
      <c r="N12" s="101">
        <v>-1264898.99</v>
      </c>
      <c r="O12" s="102">
        <f t="shared" si="6"/>
        <v>-1264898.99</v>
      </c>
      <c r="P12" s="100">
        <v>0</v>
      </c>
      <c r="Q12" s="101">
        <v>-3426775.0100000002</v>
      </c>
      <c r="R12" s="102">
        <f t="shared" si="7"/>
        <v>-3426775.0100000002</v>
      </c>
      <c r="S12" s="160">
        <f t="shared" si="0"/>
        <v>0</v>
      </c>
      <c r="T12" s="160">
        <f t="shared" si="1"/>
        <v>-341502.2299999979</v>
      </c>
      <c r="U12" s="160">
        <f t="shared" si="2"/>
        <v>-341502.2299999979</v>
      </c>
      <c r="V12" s="160">
        <f t="shared" si="3"/>
        <v>0</v>
      </c>
      <c r="W12" s="160">
        <f t="shared" si="4"/>
        <v>-2697387.9</v>
      </c>
      <c r="X12" s="160">
        <f t="shared" si="5"/>
        <v>-2697387.9</v>
      </c>
    </row>
    <row r="13" spans="1:24" ht="12.75">
      <c r="A13" s="280" t="s">
        <v>202</v>
      </c>
      <c r="B13" s="281"/>
      <c r="C13" s="281"/>
      <c r="D13" s="281"/>
      <c r="E13" s="282"/>
      <c r="F13" s="10">
        <v>130</v>
      </c>
      <c r="G13" s="5">
        <v>-1114885.679999998</v>
      </c>
      <c r="H13" s="6">
        <v>23176910.95</v>
      </c>
      <c r="I13" s="75">
        <v>22062025.27</v>
      </c>
      <c r="J13" s="5">
        <v>-653980.99</v>
      </c>
      <c r="K13" s="6">
        <v>-30429663.61</v>
      </c>
      <c r="L13" s="75">
        <v>-31083644.599999998</v>
      </c>
      <c r="M13" s="100">
        <v>-675360.54</v>
      </c>
      <c r="N13" s="101">
        <v>-264834446.49</v>
      </c>
      <c r="O13" s="102">
        <f t="shared" si="6"/>
        <v>-265509807.03</v>
      </c>
      <c r="P13" s="100">
        <v>-399504.87</v>
      </c>
      <c r="Q13" s="101">
        <v>-263622965.40999958</v>
      </c>
      <c r="R13" s="102">
        <f t="shared" si="7"/>
        <v>-264022470.27999958</v>
      </c>
      <c r="S13" s="160">
        <f t="shared" si="0"/>
        <v>-439525.13999999803</v>
      </c>
      <c r="T13" s="160">
        <f t="shared" si="1"/>
        <v>288011357.44</v>
      </c>
      <c r="U13" s="160">
        <f t="shared" si="2"/>
        <v>287571832.3</v>
      </c>
      <c r="V13" s="160">
        <f t="shared" si="3"/>
        <v>-254476.12</v>
      </c>
      <c r="W13" s="160">
        <f t="shared" si="4"/>
        <v>233193301.7999996</v>
      </c>
      <c r="X13" s="160">
        <f t="shared" si="5"/>
        <v>232938825.6799996</v>
      </c>
    </row>
    <row r="14" spans="1:24" ht="12.75">
      <c r="A14" s="280" t="s">
        <v>203</v>
      </c>
      <c r="B14" s="281"/>
      <c r="C14" s="281"/>
      <c r="D14" s="281"/>
      <c r="E14" s="282"/>
      <c r="F14" s="10">
        <v>131</v>
      </c>
      <c r="G14" s="5">
        <v>-408.98</v>
      </c>
      <c r="H14" s="6">
        <v>-8487169.78</v>
      </c>
      <c r="I14" s="75">
        <v>-8487578.76</v>
      </c>
      <c r="J14" s="5">
        <v>1.42</v>
      </c>
      <c r="K14" s="6">
        <v>-13949652.78</v>
      </c>
      <c r="L14" s="75">
        <v>-13949651.36</v>
      </c>
      <c r="M14" s="100">
        <v>884.03</v>
      </c>
      <c r="N14" s="101">
        <v>17196952.08</v>
      </c>
      <c r="O14" s="102">
        <f t="shared" si="6"/>
        <v>17197836.11</v>
      </c>
      <c r="P14" s="100">
        <v>1327.04</v>
      </c>
      <c r="Q14" s="101">
        <v>19034029.29</v>
      </c>
      <c r="R14" s="102">
        <f t="shared" si="7"/>
        <v>19035356.33</v>
      </c>
      <c r="S14" s="160">
        <f t="shared" si="0"/>
        <v>-1293.01</v>
      </c>
      <c r="T14" s="160">
        <f t="shared" si="1"/>
        <v>-25684121.86</v>
      </c>
      <c r="U14" s="160">
        <f t="shared" si="2"/>
        <v>-25685414.869999997</v>
      </c>
      <c r="V14" s="160">
        <f t="shared" si="3"/>
        <v>-1325.62</v>
      </c>
      <c r="W14" s="160">
        <f t="shared" si="4"/>
        <v>-32983682.07</v>
      </c>
      <c r="X14" s="160">
        <f t="shared" si="5"/>
        <v>-32985007.689999998</v>
      </c>
    </row>
    <row r="15" spans="1:24" ht="12.75">
      <c r="A15" s="280" t="s">
        <v>243</v>
      </c>
      <c r="B15" s="281"/>
      <c r="C15" s="281"/>
      <c r="D15" s="281"/>
      <c r="E15" s="282"/>
      <c r="F15" s="10">
        <v>132</v>
      </c>
      <c r="G15" s="5"/>
      <c r="H15" s="6">
        <v>221331.0299999998</v>
      </c>
      <c r="I15" s="75">
        <v>221331.0299999998</v>
      </c>
      <c r="J15" s="5">
        <v>0</v>
      </c>
      <c r="K15" s="6">
        <v>34988.19</v>
      </c>
      <c r="L15" s="75">
        <v>34988.19</v>
      </c>
      <c r="M15" s="100"/>
      <c r="N15" s="101">
        <v>874121.1799999999</v>
      </c>
      <c r="O15" s="102">
        <f t="shared" si="6"/>
        <v>874121.1799999999</v>
      </c>
      <c r="P15" s="100">
        <v>0</v>
      </c>
      <c r="Q15" s="101">
        <v>778748.1799999978</v>
      </c>
      <c r="R15" s="102">
        <f t="shared" si="7"/>
        <v>778748.1799999978</v>
      </c>
      <c r="S15" s="160">
        <f t="shared" si="0"/>
        <v>0</v>
      </c>
      <c r="T15" s="160">
        <f t="shared" si="1"/>
        <v>-652790.1500000001</v>
      </c>
      <c r="U15" s="160">
        <f t="shared" si="2"/>
        <v>-652790.1500000001</v>
      </c>
      <c r="V15" s="160">
        <f t="shared" si="3"/>
        <v>0</v>
      </c>
      <c r="W15" s="160">
        <f t="shared" si="4"/>
        <v>-743759.9899999979</v>
      </c>
      <c r="X15" s="160">
        <f t="shared" si="5"/>
        <v>-743759.9899999979</v>
      </c>
    </row>
    <row r="16" spans="1:24" ht="24.75" customHeight="1">
      <c r="A16" s="283" t="s">
        <v>100</v>
      </c>
      <c r="B16" s="281"/>
      <c r="C16" s="281"/>
      <c r="D16" s="281"/>
      <c r="E16" s="282"/>
      <c r="F16" s="10">
        <v>133</v>
      </c>
      <c r="G16" s="76">
        <v>115290439.29999985</v>
      </c>
      <c r="H16" s="77">
        <v>227776972.8899998</v>
      </c>
      <c r="I16" s="75">
        <v>343067412.18999964</v>
      </c>
      <c r="J16" s="76">
        <v>120957339.85000001</v>
      </c>
      <c r="K16" s="77">
        <v>254490063.23000002</v>
      </c>
      <c r="L16" s="75">
        <v>375447403.08000004</v>
      </c>
      <c r="M16" s="103">
        <f>M17+M18+M22+M23+M24+M28+M29</f>
        <v>63654825.6</v>
      </c>
      <c r="N16" s="104">
        <f>N17+N18+N22+N23+N24+N28+N29</f>
        <v>116168762.32000001</v>
      </c>
      <c r="O16" s="102">
        <f t="shared" si="6"/>
        <v>179823587.92000002</v>
      </c>
      <c r="P16" s="103">
        <f>P17+P18+P22+P23+P24+P28+P29</f>
        <v>59957479.129999965</v>
      </c>
      <c r="Q16" s="104">
        <f>Q17+Q18+Q22+Q23+Q24+Q28+Q29</f>
        <v>141942105.45999977</v>
      </c>
      <c r="R16" s="102">
        <f t="shared" si="7"/>
        <v>201899584.58999974</v>
      </c>
      <c r="S16" s="160">
        <f t="shared" si="0"/>
        <v>51635613.69999985</v>
      </c>
      <c r="T16" s="160">
        <f t="shared" si="1"/>
        <v>111608210.5699998</v>
      </c>
      <c r="U16" s="160">
        <f t="shared" si="2"/>
        <v>163243824.26999962</v>
      </c>
      <c r="V16" s="160">
        <f t="shared" si="3"/>
        <v>60999860.72000004</v>
      </c>
      <c r="W16" s="160">
        <f t="shared" si="4"/>
        <v>112547957.77000025</v>
      </c>
      <c r="X16" s="160">
        <f t="shared" si="5"/>
        <v>173547818.4900003</v>
      </c>
    </row>
    <row r="17" spans="1:24" ht="19.5" customHeight="1">
      <c r="A17" s="280" t="s">
        <v>220</v>
      </c>
      <c r="B17" s="281"/>
      <c r="C17" s="281"/>
      <c r="D17" s="281"/>
      <c r="E17" s="282"/>
      <c r="F17" s="10">
        <v>134</v>
      </c>
      <c r="G17" s="5"/>
      <c r="H17" s="6">
        <v>17576603.249999978</v>
      </c>
      <c r="I17" s="75">
        <v>17576603.249999978</v>
      </c>
      <c r="J17" s="5">
        <v>0</v>
      </c>
      <c r="K17" s="6">
        <v>65713355.9</v>
      </c>
      <c r="L17" s="75">
        <v>65713355.9</v>
      </c>
      <c r="M17" s="100"/>
      <c r="N17" s="101">
        <v>17576603.25</v>
      </c>
      <c r="O17" s="102">
        <f t="shared" si="6"/>
        <v>17576603.25</v>
      </c>
      <c r="P17" s="100"/>
      <c r="Q17" s="101">
        <v>50969028.13999988</v>
      </c>
      <c r="R17" s="102">
        <f t="shared" si="7"/>
        <v>50969028.13999988</v>
      </c>
      <c r="S17" s="160">
        <f t="shared" si="0"/>
        <v>0</v>
      </c>
      <c r="T17" s="160">
        <f t="shared" si="1"/>
        <v>0</v>
      </c>
      <c r="U17" s="160">
        <f t="shared" si="2"/>
        <v>0</v>
      </c>
      <c r="V17" s="160">
        <f t="shared" si="3"/>
        <v>0</v>
      </c>
      <c r="W17" s="160">
        <f t="shared" si="4"/>
        <v>14744327.760000117</v>
      </c>
      <c r="X17" s="160">
        <f t="shared" si="5"/>
        <v>14744327.760000117</v>
      </c>
    </row>
    <row r="18" spans="1:24" ht="26.25" customHeight="1">
      <c r="A18" s="280" t="s">
        <v>205</v>
      </c>
      <c r="B18" s="281"/>
      <c r="C18" s="281"/>
      <c r="D18" s="281"/>
      <c r="E18" s="282"/>
      <c r="F18" s="10">
        <v>135</v>
      </c>
      <c r="G18" s="76">
        <v>0</v>
      </c>
      <c r="H18" s="77">
        <v>38546392.059999995</v>
      </c>
      <c r="I18" s="75">
        <v>38546392.059999995</v>
      </c>
      <c r="J18" s="77">
        <v>0</v>
      </c>
      <c r="K18" s="77">
        <v>50681421.98000001</v>
      </c>
      <c r="L18" s="75">
        <v>50681421.98000001</v>
      </c>
      <c r="M18" s="104">
        <f>SUM(M19:M21)</f>
        <v>0</v>
      </c>
      <c r="N18" s="104">
        <f>SUM(N19:N21)</f>
        <v>12756116.96</v>
      </c>
      <c r="O18" s="102">
        <f t="shared" si="6"/>
        <v>12756116.96</v>
      </c>
      <c r="P18" s="103">
        <f>SUM(P19:P21)</f>
        <v>0</v>
      </c>
      <c r="Q18" s="104">
        <f>SUM(Q19:Q21)</f>
        <v>13914066.529999994</v>
      </c>
      <c r="R18" s="102">
        <f t="shared" si="7"/>
        <v>13914066.529999994</v>
      </c>
      <c r="S18" s="160">
        <f t="shared" si="0"/>
        <v>0</v>
      </c>
      <c r="T18" s="160">
        <f t="shared" si="1"/>
        <v>25790275.099999994</v>
      </c>
      <c r="U18" s="160">
        <f t="shared" si="2"/>
        <v>25790275.099999994</v>
      </c>
      <c r="V18" s="160">
        <f t="shared" si="3"/>
        <v>0</v>
      </c>
      <c r="W18" s="160">
        <f t="shared" si="4"/>
        <v>36767355.45000002</v>
      </c>
      <c r="X18" s="160">
        <f t="shared" si="5"/>
        <v>36767355.45000002</v>
      </c>
    </row>
    <row r="19" spans="1:24" ht="12.75">
      <c r="A19" s="280" t="s">
        <v>244</v>
      </c>
      <c r="B19" s="281"/>
      <c r="C19" s="281"/>
      <c r="D19" s="281"/>
      <c r="E19" s="282"/>
      <c r="F19" s="10">
        <v>136</v>
      </c>
      <c r="G19" s="5"/>
      <c r="H19" s="6">
        <v>24949529.250000004</v>
      </c>
      <c r="I19" s="75">
        <v>24949529.250000004</v>
      </c>
      <c r="J19" s="5">
        <v>0</v>
      </c>
      <c r="K19" s="6">
        <v>31079538.340000004</v>
      </c>
      <c r="L19" s="75">
        <v>31079538.340000004</v>
      </c>
      <c r="M19" s="100"/>
      <c r="N19" s="101">
        <v>12756116.96</v>
      </c>
      <c r="O19" s="102">
        <f t="shared" si="6"/>
        <v>12756116.96</v>
      </c>
      <c r="P19" s="100"/>
      <c r="Q19" s="101">
        <v>12896503.029999994</v>
      </c>
      <c r="R19" s="102">
        <f t="shared" si="7"/>
        <v>12896503.029999994</v>
      </c>
      <c r="S19" s="160">
        <f t="shared" si="0"/>
        <v>0</v>
      </c>
      <c r="T19" s="160">
        <f t="shared" si="1"/>
        <v>12193412.290000003</v>
      </c>
      <c r="U19" s="160">
        <f t="shared" si="2"/>
        <v>12193412.290000003</v>
      </c>
      <c r="V19" s="160">
        <f t="shared" si="3"/>
        <v>0</v>
      </c>
      <c r="W19" s="160">
        <f t="shared" si="4"/>
        <v>18183035.31000001</v>
      </c>
      <c r="X19" s="160">
        <f t="shared" si="5"/>
        <v>18183035.31000001</v>
      </c>
    </row>
    <row r="20" spans="1:24" ht="24" customHeight="1">
      <c r="A20" s="280" t="s">
        <v>54</v>
      </c>
      <c r="B20" s="281"/>
      <c r="C20" s="281"/>
      <c r="D20" s="281"/>
      <c r="E20" s="282"/>
      <c r="F20" s="10">
        <v>137</v>
      </c>
      <c r="G20" s="5"/>
      <c r="H20" s="6">
        <v>13596862.80999999</v>
      </c>
      <c r="I20" s="75">
        <v>13596862.80999999</v>
      </c>
      <c r="J20" s="5">
        <v>0</v>
      </c>
      <c r="K20" s="6">
        <v>6906510</v>
      </c>
      <c r="L20" s="75">
        <v>6906510</v>
      </c>
      <c r="M20" s="100"/>
      <c r="N20" s="101">
        <v>0</v>
      </c>
      <c r="O20" s="102">
        <f t="shared" si="6"/>
        <v>0</v>
      </c>
      <c r="P20" s="100"/>
      <c r="Q20" s="101">
        <v>0</v>
      </c>
      <c r="R20" s="102">
        <f t="shared" si="7"/>
        <v>0</v>
      </c>
      <c r="S20" s="160">
        <f t="shared" si="0"/>
        <v>0</v>
      </c>
      <c r="T20" s="160">
        <f t="shared" si="1"/>
        <v>13596862.80999999</v>
      </c>
      <c r="U20" s="160">
        <f t="shared" si="2"/>
        <v>13596862.80999999</v>
      </c>
      <c r="V20" s="160">
        <f t="shared" si="3"/>
        <v>0</v>
      </c>
      <c r="W20" s="160">
        <f t="shared" si="4"/>
        <v>6906510</v>
      </c>
      <c r="X20" s="160">
        <f t="shared" si="5"/>
        <v>6906510</v>
      </c>
    </row>
    <row r="21" spans="1:24" ht="12.75">
      <c r="A21" s="280" t="s">
        <v>245</v>
      </c>
      <c r="B21" s="281"/>
      <c r="C21" s="281"/>
      <c r="D21" s="281"/>
      <c r="E21" s="282"/>
      <c r="F21" s="10">
        <v>138</v>
      </c>
      <c r="G21" s="5"/>
      <c r="H21" s="6"/>
      <c r="I21" s="75">
        <v>0</v>
      </c>
      <c r="J21" s="5">
        <v>0</v>
      </c>
      <c r="K21" s="6">
        <v>12695373.640000006</v>
      </c>
      <c r="L21" s="75">
        <v>12695373.640000006</v>
      </c>
      <c r="M21" s="100"/>
      <c r="N21" s="101">
        <v>0</v>
      </c>
      <c r="O21" s="102">
        <f t="shared" si="6"/>
        <v>0</v>
      </c>
      <c r="P21" s="100"/>
      <c r="Q21" s="101">
        <v>1017563.4999999998</v>
      </c>
      <c r="R21" s="102">
        <f t="shared" si="7"/>
        <v>1017563.4999999998</v>
      </c>
      <c r="S21" s="160">
        <f t="shared" si="0"/>
        <v>0</v>
      </c>
      <c r="T21" s="160">
        <f t="shared" si="1"/>
        <v>0</v>
      </c>
      <c r="U21" s="160">
        <f t="shared" si="2"/>
        <v>0</v>
      </c>
      <c r="V21" s="160">
        <f t="shared" si="3"/>
        <v>0</v>
      </c>
      <c r="W21" s="160">
        <f t="shared" si="4"/>
        <v>11677810.140000006</v>
      </c>
      <c r="X21" s="160">
        <f t="shared" si="5"/>
        <v>11677810.140000006</v>
      </c>
    </row>
    <row r="22" spans="1:24" ht="12.75">
      <c r="A22" s="280" t="s">
        <v>246</v>
      </c>
      <c r="B22" s="281"/>
      <c r="C22" s="281"/>
      <c r="D22" s="281"/>
      <c r="E22" s="282"/>
      <c r="F22" s="10">
        <v>139</v>
      </c>
      <c r="G22" s="5">
        <v>111295637.68999986</v>
      </c>
      <c r="H22" s="6">
        <v>121283686.61999986</v>
      </c>
      <c r="I22" s="75">
        <v>232579324.3099997</v>
      </c>
      <c r="J22" s="5">
        <v>116035518.36</v>
      </c>
      <c r="K22" s="6">
        <v>116683007.81</v>
      </c>
      <c r="L22" s="75">
        <v>232718526.17000002</v>
      </c>
      <c r="M22" s="100">
        <v>60628975.2</v>
      </c>
      <c r="N22" s="101">
        <v>60261002.41000001</v>
      </c>
      <c r="O22" s="102">
        <f t="shared" si="6"/>
        <v>120889977.61000001</v>
      </c>
      <c r="P22" s="100">
        <v>57419873.69999997</v>
      </c>
      <c r="Q22" s="101">
        <v>58628696.07999992</v>
      </c>
      <c r="R22" s="102">
        <f t="shared" si="7"/>
        <v>116048569.7799999</v>
      </c>
      <c r="S22" s="160">
        <f t="shared" si="0"/>
        <v>50666662.48999986</v>
      </c>
      <c r="T22" s="160">
        <f t="shared" si="1"/>
        <v>61022684.209999844</v>
      </c>
      <c r="U22" s="160">
        <f t="shared" si="2"/>
        <v>111689346.69999969</v>
      </c>
      <c r="V22" s="160">
        <f t="shared" si="3"/>
        <v>58615644.660000026</v>
      </c>
      <c r="W22" s="160">
        <f t="shared" si="4"/>
        <v>58054311.73000008</v>
      </c>
      <c r="X22" s="160">
        <f t="shared" si="5"/>
        <v>116669956.39000012</v>
      </c>
    </row>
    <row r="23" spans="1:24" ht="20.25" customHeight="1">
      <c r="A23" s="280" t="s">
        <v>274</v>
      </c>
      <c r="B23" s="281"/>
      <c r="C23" s="281"/>
      <c r="D23" s="281"/>
      <c r="E23" s="282"/>
      <c r="F23" s="10">
        <v>140</v>
      </c>
      <c r="G23" s="5">
        <v>754489.6099999998</v>
      </c>
      <c r="H23" s="6">
        <v>362614.52</v>
      </c>
      <c r="I23" s="75">
        <v>1117104.13</v>
      </c>
      <c r="J23" s="5">
        <v>70319.17</v>
      </c>
      <c r="K23" s="6">
        <v>972674.8600000001</v>
      </c>
      <c r="L23" s="75">
        <v>1042994.0300000001</v>
      </c>
      <c r="M23" s="100">
        <v>505932.8</v>
      </c>
      <c r="N23" s="101">
        <v>300303.38</v>
      </c>
      <c r="O23" s="102">
        <f t="shared" si="6"/>
        <v>806236.1799999999</v>
      </c>
      <c r="P23" s="100">
        <v>47672.7</v>
      </c>
      <c r="Q23" s="101">
        <v>1059991.8699999999</v>
      </c>
      <c r="R23" s="102">
        <f t="shared" si="7"/>
        <v>1107664.5699999998</v>
      </c>
      <c r="S23" s="160">
        <f t="shared" si="0"/>
        <v>248556.80999999976</v>
      </c>
      <c r="T23" s="160">
        <f t="shared" si="1"/>
        <v>62311.140000000014</v>
      </c>
      <c r="U23" s="160">
        <f t="shared" si="2"/>
        <v>310867.94999999995</v>
      </c>
      <c r="V23" s="160">
        <f t="shared" si="3"/>
        <v>22646.47</v>
      </c>
      <c r="W23" s="160">
        <f t="shared" si="4"/>
        <v>-87317.00999999978</v>
      </c>
      <c r="X23" s="160">
        <f t="shared" si="5"/>
        <v>-64670.53999999969</v>
      </c>
    </row>
    <row r="24" spans="1:24" ht="19.5" customHeight="1">
      <c r="A24" s="280" t="s">
        <v>101</v>
      </c>
      <c r="B24" s="281"/>
      <c r="C24" s="281"/>
      <c r="D24" s="281"/>
      <c r="E24" s="282"/>
      <c r="F24" s="10">
        <v>141</v>
      </c>
      <c r="G24" s="76">
        <v>2786439.6499999976</v>
      </c>
      <c r="H24" s="77">
        <v>10868690.649999999</v>
      </c>
      <c r="I24" s="75">
        <v>13655130.299999997</v>
      </c>
      <c r="J24" s="76">
        <v>2580702.73</v>
      </c>
      <c r="K24" s="77">
        <v>15639183.250000002</v>
      </c>
      <c r="L24" s="75">
        <v>18219885.98</v>
      </c>
      <c r="M24" s="103">
        <f>SUM(M25:M27)</f>
        <v>2288462.95</v>
      </c>
      <c r="N24" s="104">
        <f>SUM(N25:N27)</f>
        <v>8983920.670000002</v>
      </c>
      <c r="O24" s="102">
        <f t="shared" si="6"/>
        <v>11272383.620000001</v>
      </c>
      <c r="P24" s="103">
        <f>SUM(P25:P27)</f>
        <v>2372871.75999999</v>
      </c>
      <c r="Q24" s="104">
        <f>SUM(Q25:Q27)</f>
        <v>14341802.359999998</v>
      </c>
      <c r="R24" s="102">
        <f t="shared" si="7"/>
        <v>16714674.119999988</v>
      </c>
      <c r="S24" s="160">
        <f t="shared" si="0"/>
        <v>497976.6999999974</v>
      </c>
      <c r="T24" s="160">
        <f t="shared" si="1"/>
        <v>1884769.9799999967</v>
      </c>
      <c r="U24" s="160">
        <f t="shared" si="2"/>
        <v>2382746.679999996</v>
      </c>
      <c r="V24" s="160">
        <f t="shared" si="3"/>
        <v>207830.97000000998</v>
      </c>
      <c r="W24" s="160">
        <f t="shared" si="4"/>
        <v>1297380.8900000043</v>
      </c>
      <c r="X24" s="160">
        <f t="shared" si="5"/>
        <v>1505211.8600000124</v>
      </c>
    </row>
    <row r="25" spans="1:24" ht="12.75">
      <c r="A25" s="280" t="s">
        <v>247</v>
      </c>
      <c r="B25" s="281"/>
      <c r="C25" s="281"/>
      <c r="D25" s="281"/>
      <c r="E25" s="282"/>
      <c r="F25" s="10">
        <v>142</v>
      </c>
      <c r="G25" s="5">
        <v>1491900.9099999985</v>
      </c>
      <c r="H25" s="6">
        <v>2209523.2299999977</v>
      </c>
      <c r="I25" s="75">
        <v>3701424.139999996</v>
      </c>
      <c r="J25" s="5">
        <v>677752.56</v>
      </c>
      <c r="K25" s="6">
        <v>100895.35000000002</v>
      </c>
      <c r="L25" s="75">
        <v>778647.91</v>
      </c>
      <c r="M25" s="100">
        <v>993924.21</v>
      </c>
      <c r="N25" s="101">
        <v>1392990.5499999998</v>
      </c>
      <c r="O25" s="102">
        <f t="shared" si="6"/>
        <v>2386914.76</v>
      </c>
      <c r="P25" s="100">
        <v>469921.5899999999</v>
      </c>
      <c r="Q25" s="101">
        <v>26216.84999999997</v>
      </c>
      <c r="R25" s="102">
        <f t="shared" si="7"/>
        <v>496138.4399999999</v>
      </c>
      <c r="S25" s="160">
        <f t="shared" si="0"/>
        <v>497976.69999999856</v>
      </c>
      <c r="T25" s="160">
        <f t="shared" si="1"/>
        <v>816532.6799999978</v>
      </c>
      <c r="U25" s="160">
        <f t="shared" si="2"/>
        <v>1314509.3799999962</v>
      </c>
      <c r="V25" s="160">
        <f t="shared" si="3"/>
        <v>207830.97000000015</v>
      </c>
      <c r="W25" s="160">
        <f t="shared" si="4"/>
        <v>74678.50000000006</v>
      </c>
      <c r="X25" s="160">
        <f t="shared" si="5"/>
        <v>282509.47000000015</v>
      </c>
    </row>
    <row r="26" spans="1:24" ht="12.75">
      <c r="A26" s="280" t="s">
        <v>248</v>
      </c>
      <c r="B26" s="281"/>
      <c r="C26" s="281"/>
      <c r="D26" s="281"/>
      <c r="E26" s="282"/>
      <c r="F26" s="10">
        <v>143</v>
      </c>
      <c r="G26" s="5">
        <v>1294538.739999999</v>
      </c>
      <c r="H26" s="6">
        <v>8659167.42</v>
      </c>
      <c r="I26" s="75">
        <v>9953706.159999998</v>
      </c>
      <c r="J26" s="5">
        <v>1902950.17</v>
      </c>
      <c r="K26" s="6">
        <v>15538287.900000002</v>
      </c>
      <c r="L26" s="75">
        <v>17441238.07</v>
      </c>
      <c r="M26" s="100">
        <v>1294538.7400000002</v>
      </c>
      <c r="N26" s="101">
        <v>7590930.120000001</v>
      </c>
      <c r="O26" s="102">
        <f t="shared" si="6"/>
        <v>8885468.860000001</v>
      </c>
      <c r="P26" s="100">
        <v>1902950.16999999</v>
      </c>
      <c r="Q26" s="101">
        <v>14315585.509999998</v>
      </c>
      <c r="R26" s="102">
        <f t="shared" si="7"/>
        <v>16218535.679999989</v>
      </c>
      <c r="S26" s="160">
        <f t="shared" si="0"/>
        <v>0</v>
      </c>
      <c r="T26" s="160">
        <f t="shared" si="1"/>
        <v>1068237.2999999989</v>
      </c>
      <c r="U26" s="160">
        <f t="shared" si="2"/>
        <v>1068237.299999997</v>
      </c>
      <c r="V26" s="160">
        <f t="shared" si="3"/>
        <v>1.0011717677116394E-08</v>
      </c>
      <c r="W26" s="160">
        <f t="shared" si="4"/>
        <v>1222702.3900000043</v>
      </c>
      <c r="X26" s="160">
        <f t="shared" si="5"/>
        <v>1222702.3900000118</v>
      </c>
    </row>
    <row r="27" spans="1:24" ht="12.75">
      <c r="A27" s="280" t="s">
        <v>7</v>
      </c>
      <c r="B27" s="281"/>
      <c r="C27" s="281"/>
      <c r="D27" s="281"/>
      <c r="E27" s="282"/>
      <c r="F27" s="10">
        <v>144</v>
      </c>
      <c r="G27" s="5">
        <v>0</v>
      </c>
      <c r="H27" s="6"/>
      <c r="I27" s="75">
        <v>0</v>
      </c>
      <c r="J27" s="5">
        <v>0</v>
      </c>
      <c r="K27" s="6">
        <v>0</v>
      </c>
      <c r="L27" s="75">
        <v>0</v>
      </c>
      <c r="M27" s="100"/>
      <c r="N27" s="101">
        <v>0</v>
      </c>
      <c r="O27" s="102">
        <f t="shared" si="6"/>
        <v>0</v>
      </c>
      <c r="P27" s="100">
        <v>0</v>
      </c>
      <c r="Q27" s="101">
        <v>0</v>
      </c>
      <c r="R27" s="102">
        <f t="shared" si="7"/>
        <v>0</v>
      </c>
      <c r="S27" s="160">
        <f t="shared" si="0"/>
        <v>0</v>
      </c>
      <c r="T27" s="160">
        <f t="shared" si="1"/>
        <v>0</v>
      </c>
      <c r="U27" s="160">
        <f t="shared" si="2"/>
        <v>0</v>
      </c>
      <c r="V27" s="160">
        <f t="shared" si="3"/>
        <v>0</v>
      </c>
      <c r="W27" s="160">
        <f t="shared" si="4"/>
        <v>0</v>
      </c>
      <c r="X27" s="160">
        <f t="shared" si="5"/>
        <v>0</v>
      </c>
    </row>
    <row r="28" spans="1:24" ht="12.75">
      <c r="A28" s="280" t="s">
        <v>8</v>
      </c>
      <c r="B28" s="281"/>
      <c r="C28" s="281"/>
      <c r="D28" s="281"/>
      <c r="E28" s="282"/>
      <c r="F28" s="10">
        <v>145</v>
      </c>
      <c r="G28" s="5"/>
      <c r="H28" s="6">
        <v>8019516.82</v>
      </c>
      <c r="I28" s="75">
        <v>8019516.82</v>
      </c>
      <c r="J28" s="5">
        <v>0</v>
      </c>
      <c r="K28" s="6">
        <v>0</v>
      </c>
      <c r="L28" s="75">
        <v>0</v>
      </c>
      <c r="M28" s="100"/>
      <c r="N28" s="101"/>
      <c r="O28" s="102">
        <f t="shared" si="6"/>
        <v>0</v>
      </c>
      <c r="P28" s="100">
        <v>0</v>
      </c>
      <c r="Q28" s="101">
        <v>0</v>
      </c>
      <c r="R28" s="102">
        <f t="shared" si="7"/>
        <v>0</v>
      </c>
      <c r="S28" s="160">
        <f t="shared" si="0"/>
        <v>0</v>
      </c>
      <c r="T28" s="160">
        <f t="shared" si="1"/>
        <v>8019516.82</v>
      </c>
      <c r="U28" s="160">
        <f t="shared" si="2"/>
        <v>8019516.82</v>
      </c>
      <c r="V28" s="160">
        <f t="shared" si="3"/>
        <v>0</v>
      </c>
      <c r="W28" s="160">
        <f t="shared" si="4"/>
        <v>0</v>
      </c>
      <c r="X28" s="160">
        <f t="shared" si="5"/>
        <v>0</v>
      </c>
    </row>
    <row r="29" spans="1:24" ht="12.75">
      <c r="A29" s="280" t="s">
        <v>9</v>
      </c>
      <c r="B29" s="281"/>
      <c r="C29" s="281"/>
      <c r="D29" s="281"/>
      <c r="E29" s="282"/>
      <c r="F29" s="10">
        <v>146</v>
      </c>
      <c r="G29" s="5">
        <v>453872.34999999986</v>
      </c>
      <c r="H29" s="6">
        <v>31119468.969999973</v>
      </c>
      <c r="I29" s="75">
        <v>31573341.319999974</v>
      </c>
      <c r="J29" s="5">
        <v>2270799.59</v>
      </c>
      <c r="K29" s="6">
        <v>4800419.430000001</v>
      </c>
      <c r="L29" s="75">
        <v>7071219.0200000005</v>
      </c>
      <c r="M29" s="100">
        <v>231454.64999999997</v>
      </c>
      <c r="N29" s="101">
        <v>16290815.65</v>
      </c>
      <c r="O29" s="102">
        <f t="shared" si="6"/>
        <v>16522270.3</v>
      </c>
      <c r="P29" s="100">
        <v>117060.97</v>
      </c>
      <c r="Q29" s="101">
        <v>3028520.479999994</v>
      </c>
      <c r="R29" s="102">
        <f t="shared" si="7"/>
        <v>3145581.449999994</v>
      </c>
      <c r="S29" s="160">
        <f t="shared" si="0"/>
        <v>222417.6999999999</v>
      </c>
      <c r="T29" s="160">
        <f t="shared" si="1"/>
        <v>14828653.319999972</v>
      </c>
      <c r="U29" s="160">
        <f t="shared" si="2"/>
        <v>15051071.019999973</v>
      </c>
      <c r="V29" s="160">
        <f t="shared" si="3"/>
        <v>2153738.6199999996</v>
      </c>
      <c r="W29" s="160">
        <f t="shared" si="4"/>
        <v>1771898.9500000067</v>
      </c>
      <c r="X29" s="160">
        <f t="shared" si="5"/>
        <v>3925637.5700000064</v>
      </c>
    </row>
    <row r="30" spans="1:24" ht="12.75">
      <c r="A30" s="283" t="s">
        <v>10</v>
      </c>
      <c r="B30" s="281"/>
      <c r="C30" s="281"/>
      <c r="D30" s="281"/>
      <c r="E30" s="282"/>
      <c r="F30" s="10">
        <v>147</v>
      </c>
      <c r="G30" s="5">
        <v>16421.980000000003</v>
      </c>
      <c r="H30" s="6">
        <v>33311471.80999997</v>
      </c>
      <c r="I30" s="75">
        <v>33327893.78999997</v>
      </c>
      <c r="J30" s="5">
        <v>485821.47000000003</v>
      </c>
      <c r="K30" s="6">
        <v>32392395.889999997</v>
      </c>
      <c r="L30" s="75">
        <v>32878217.359999996</v>
      </c>
      <c r="M30" s="100">
        <v>8230.52</v>
      </c>
      <c r="N30" s="101">
        <v>16394350.249999998</v>
      </c>
      <c r="O30" s="102">
        <f t="shared" si="6"/>
        <v>16402580.769999998</v>
      </c>
      <c r="P30" s="100">
        <v>81230.76999999989</v>
      </c>
      <c r="Q30" s="101">
        <v>16795310.45999999</v>
      </c>
      <c r="R30" s="102">
        <f t="shared" si="7"/>
        <v>16876541.22999999</v>
      </c>
      <c r="S30" s="160">
        <f t="shared" si="0"/>
        <v>8191.460000000003</v>
      </c>
      <c r="T30" s="160">
        <f t="shared" si="1"/>
        <v>16917121.559999973</v>
      </c>
      <c r="U30" s="160">
        <f t="shared" si="2"/>
        <v>16925313.019999973</v>
      </c>
      <c r="V30" s="160">
        <f t="shared" si="3"/>
        <v>404590.7000000001</v>
      </c>
      <c r="W30" s="160">
        <f t="shared" si="4"/>
        <v>15597085.430000007</v>
      </c>
      <c r="X30" s="160">
        <f t="shared" si="5"/>
        <v>16001676.130000006</v>
      </c>
    </row>
    <row r="31" spans="1:24" ht="21.75" customHeight="1">
      <c r="A31" s="283" t="s">
        <v>11</v>
      </c>
      <c r="B31" s="281"/>
      <c r="C31" s="281"/>
      <c r="D31" s="281"/>
      <c r="E31" s="282"/>
      <c r="F31" s="10">
        <v>148</v>
      </c>
      <c r="G31" s="5">
        <v>44170.6</v>
      </c>
      <c r="H31" s="6">
        <v>18751547.379999973</v>
      </c>
      <c r="I31" s="75">
        <v>18795717.979999974</v>
      </c>
      <c r="J31" s="5">
        <v>38794.170000000006</v>
      </c>
      <c r="K31" s="6">
        <v>30445027.75</v>
      </c>
      <c r="L31" s="75">
        <v>30483821.92</v>
      </c>
      <c r="M31" s="100">
        <v>24663.63</v>
      </c>
      <c r="N31" s="101">
        <v>10902621.530000003</v>
      </c>
      <c r="O31" s="102">
        <f t="shared" si="6"/>
        <v>10927285.160000004</v>
      </c>
      <c r="P31" s="100">
        <v>5535.849999999989</v>
      </c>
      <c r="Q31" s="101">
        <v>11805923.31</v>
      </c>
      <c r="R31" s="102">
        <f t="shared" si="7"/>
        <v>11811459.16</v>
      </c>
      <c r="S31" s="160">
        <f t="shared" si="0"/>
        <v>19506.969999999998</v>
      </c>
      <c r="T31" s="160">
        <f t="shared" si="1"/>
        <v>7848925.84999997</v>
      </c>
      <c r="U31" s="160">
        <f t="shared" si="2"/>
        <v>7868432.8199999705</v>
      </c>
      <c r="V31" s="160">
        <f t="shared" si="3"/>
        <v>33258.320000000014</v>
      </c>
      <c r="W31" s="160">
        <f t="shared" si="4"/>
        <v>18639104.439999998</v>
      </c>
      <c r="X31" s="160">
        <f t="shared" si="5"/>
        <v>18672362.76</v>
      </c>
    </row>
    <row r="32" spans="1:24" ht="12.75">
      <c r="A32" s="283" t="s">
        <v>12</v>
      </c>
      <c r="B32" s="281"/>
      <c r="C32" s="281"/>
      <c r="D32" s="281"/>
      <c r="E32" s="282"/>
      <c r="F32" s="10">
        <v>149</v>
      </c>
      <c r="G32" s="5">
        <v>71794.21</v>
      </c>
      <c r="H32" s="6">
        <v>33665838.48999997</v>
      </c>
      <c r="I32" s="75">
        <v>33737632.69999997</v>
      </c>
      <c r="J32" s="5">
        <v>21322.609999999997</v>
      </c>
      <c r="K32" s="6">
        <v>46378818.71</v>
      </c>
      <c r="L32" s="75">
        <v>46400141.32</v>
      </c>
      <c r="M32" s="100">
        <v>128364.94</v>
      </c>
      <c r="N32" s="101">
        <v>24571588.29999999</v>
      </c>
      <c r="O32" s="102">
        <f t="shared" si="6"/>
        <v>24699953.23999999</v>
      </c>
      <c r="P32" s="100">
        <v>17150.85000000001</v>
      </c>
      <c r="Q32" s="101">
        <v>13033793.269999988</v>
      </c>
      <c r="R32" s="102">
        <f t="shared" si="7"/>
        <v>13050944.119999988</v>
      </c>
      <c r="S32" s="160">
        <f t="shared" si="0"/>
        <v>-56570.729999999996</v>
      </c>
      <c r="T32" s="160">
        <f t="shared" si="1"/>
        <v>9094250.189999983</v>
      </c>
      <c r="U32" s="160">
        <f t="shared" si="2"/>
        <v>9037679.459999982</v>
      </c>
      <c r="V32" s="160">
        <f t="shared" si="3"/>
        <v>4171.7599999999875</v>
      </c>
      <c r="W32" s="160">
        <f t="shared" si="4"/>
        <v>33345025.440000013</v>
      </c>
      <c r="X32" s="160">
        <f t="shared" si="5"/>
        <v>33349197.20000001</v>
      </c>
    </row>
    <row r="33" spans="1:24" ht="12.75">
      <c r="A33" s="283" t="s">
        <v>102</v>
      </c>
      <c r="B33" s="281"/>
      <c r="C33" s="281"/>
      <c r="D33" s="281"/>
      <c r="E33" s="282"/>
      <c r="F33" s="10">
        <v>150</v>
      </c>
      <c r="G33" s="76">
        <v>-269154159.02</v>
      </c>
      <c r="H33" s="77">
        <v>-955491085.6899996</v>
      </c>
      <c r="I33" s="75">
        <v>-1224645244.7099996</v>
      </c>
      <c r="J33" s="76">
        <v>-301618888.79</v>
      </c>
      <c r="K33" s="77">
        <v>-845581644.76</v>
      </c>
      <c r="L33" s="75">
        <v>-1147200533.55</v>
      </c>
      <c r="M33" s="103">
        <f>M34+M38</f>
        <v>-141713537.36999997</v>
      </c>
      <c r="N33" s="104">
        <f>N34+N38</f>
        <v>-488364968.15000004</v>
      </c>
      <c r="O33" s="102">
        <f t="shared" si="6"/>
        <v>-630078505.52</v>
      </c>
      <c r="P33" s="103">
        <f>P34+P38</f>
        <v>-149387496.22</v>
      </c>
      <c r="Q33" s="104">
        <f>Q34+Q38</f>
        <v>-430524333.6499993</v>
      </c>
      <c r="R33" s="102">
        <f t="shared" si="7"/>
        <v>-579911829.8699993</v>
      </c>
      <c r="S33" s="160">
        <f t="shared" si="0"/>
        <v>-127440621.65</v>
      </c>
      <c r="T33" s="160">
        <f t="shared" si="1"/>
        <v>-467126117.53999954</v>
      </c>
      <c r="U33" s="160">
        <f t="shared" si="2"/>
        <v>-594566739.1899996</v>
      </c>
      <c r="V33" s="160">
        <f t="shared" si="3"/>
        <v>-152231392.57000002</v>
      </c>
      <c r="W33" s="160">
        <f t="shared" si="4"/>
        <v>-415057311.11000067</v>
      </c>
      <c r="X33" s="160">
        <f t="shared" si="5"/>
        <v>-567288703.6800007</v>
      </c>
    </row>
    <row r="34" spans="1:24" ht="12.75">
      <c r="A34" s="280" t="s">
        <v>103</v>
      </c>
      <c r="B34" s="281"/>
      <c r="C34" s="281"/>
      <c r="D34" s="281"/>
      <c r="E34" s="282"/>
      <c r="F34" s="10">
        <v>151</v>
      </c>
      <c r="G34" s="76">
        <v>-266705584.42999998</v>
      </c>
      <c r="H34" s="77">
        <v>-962754456.1099997</v>
      </c>
      <c r="I34" s="75">
        <v>-1229460040.5399997</v>
      </c>
      <c r="J34" s="77">
        <v>-296220522.96000004</v>
      </c>
      <c r="K34" s="77">
        <v>-809628198.02</v>
      </c>
      <c r="L34" s="75">
        <v>-1105848720.98</v>
      </c>
      <c r="M34" s="103">
        <f>SUM(M35:M37)</f>
        <v>-140038035.48999998</v>
      </c>
      <c r="N34" s="104">
        <f>SUM(N35:N37)</f>
        <v>-422061830.4800001</v>
      </c>
      <c r="O34" s="102">
        <f t="shared" si="6"/>
        <v>-562099865.97</v>
      </c>
      <c r="P34" s="103">
        <f>SUM(P35:P37)</f>
        <v>-149902661.67</v>
      </c>
      <c r="Q34" s="104">
        <f>SUM(Q35:Q37)</f>
        <v>-444909120.0599994</v>
      </c>
      <c r="R34" s="102">
        <f t="shared" si="7"/>
        <v>-594811781.7299994</v>
      </c>
      <c r="S34" s="160">
        <f t="shared" si="0"/>
        <v>-126667548.94</v>
      </c>
      <c r="T34" s="160">
        <f t="shared" si="1"/>
        <v>-540692625.6299996</v>
      </c>
      <c r="U34" s="160">
        <f t="shared" si="2"/>
        <v>-667360174.5699997</v>
      </c>
      <c r="V34" s="160">
        <f t="shared" si="3"/>
        <v>-146317861.29000005</v>
      </c>
      <c r="W34" s="160">
        <f t="shared" si="4"/>
        <v>-364719077.9600006</v>
      </c>
      <c r="X34" s="160">
        <f t="shared" si="5"/>
        <v>-511036939.2500006</v>
      </c>
    </row>
    <row r="35" spans="1:24" ht="12.75">
      <c r="A35" s="280" t="s">
        <v>13</v>
      </c>
      <c r="B35" s="281"/>
      <c r="C35" s="281"/>
      <c r="D35" s="281"/>
      <c r="E35" s="282"/>
      <c r="F35" s="10">
        <v>152</v>
      </c>
      <c r="G35" s="5">
        <v>-266705584.42999998</v>
      </c>
      <c r="H35" s="6">
        <v>-1066799985.1499996</v>
      </c>
      <c r="I35" s="75">
        <v>-1333505569.5799997</v>
      </c>
      <c r="J35" s="5">
        <v>-296220522.96000004</v>
      </c>
      <c r="K35" s="6">
        <v>-1020429597.74</v>
      </c>
      <c r="L35" s="75">
        <v>-1316650120.7</v>
      </c>
      <c r="M35" s="100">
        <v>-140038035.48999998</v>
      </c>
      <c r="N35" s="101">
        <v>-475175876.0500001</v>
      </c>
      <c r="O35" s="102">
        <f t="shared" si="6"/>
        <v>-615213911.5400001</v>
      </c>
      <c r="P35" s="100">
        <v>-149902661.67</v>
      </c>
      <c r="Q35" s="101">
        <v>-494874576.0699994</v>
      </c>
      <c r="R35" s="102">
        <f t="shared" si="7"/>
        <v>-644777237.7399994</v>
      </c>
      <c r="S35" s="160">
        <f t="shared" si="0"/>
        <v>-126667548.94</v>
      </c>
      <c r="T35" s="160">
        <f t="shared" si="1"/>
        <v>-591624109.0999995</v>
      </c>
      <c r="U35" s="160">
        <f t="shared" si="2"/>
        <v>-718291658.0399996</v>
      </c>
      <c r="V35" s="160">
        <f t="shared" si="3"/>
        <v>-146317861.29000005</v>
      </c>
      <c r="W35" s="160">
        <f t="shared" si="4"/>
        <v>-525555021.6700006</v>
      </c>
      <c r="X35" s="160">
        <f t="shared" si="5"/>
        <v>-671872882.9600006</v>
      </c>
    </row>
    <row r="36" spans="1:24" ht="12.75">
      <c r="A36" s="280" t="s">
        <v>14</v>
      </c>
      <c r="B36" s="281"/>
      <c r="C36" s="281"/>
      <c r="D36" s="281"/>
      <c r="E36" s="282"/>
      <c r="F36" s="10">
        <v>153</v>
      </c>
      <c r="G36" s="5"/>
      <c r="H36" s="6">
        <v>1769549.819999999</v>
      </c>
      <c r="I36" s="75">
        <v>1769549.819999999</v>
      </c>
      <c r="J36" s="5">
        <v>0</v>
      </c>
      <c r="K36" s="6">
        <v>2658759.4600000004</v>
      </c>
      <c r="L36" s="75">
        <v>2658759.4600000004</v>
      </c>
      <c r="M36" s="100"/>
      <c r="N36" s="101">
        <v>330929.3</v>
      </c>
      <c r="O36" s="102">
        <f t="shared" si="6"/>
        <v>330929.3</v>
      </c>
      <c r="P36" s="100"/>
      <c r="Q36" s="101">
        <v>1324520.7399999986</v>
      </c>
      <c r="R36" s="102">
        <f t="shared" si="7"/>
        <v>1324520.7399999986</v>
      </c>
      <c r="S36" s="160">
        <f t="shared" si="0"/>
        <v>0</v>
      </c>
      <c r="T36" s="160">
        <f t="shared" si="1"/>
        <v>1438620.5199999989</v>
      </c>
      <c r="U36" s="160">
        <f t="shared" si="2"/>
        <v>1438620.5199999989</v>
      </c>
      <c r="V36" s="160">
        <f t="shared" si="3"/>
        <v>0</v>
      </c>
      <c r="W36" s="160">
        <f t="shared" si="4"/>
        <v>1334238.7200000018</v>
      </c>
      <c r="X36" s="160">
        <f t="shared" si="5"/>
        <v>1334238.7200000018</v>
      </c>
    </row>
    <row r="37" spans="1:24" ht="12.75">
      <c r="A37" s="280" t="s">
        <v>15</v>
      </c>
      <c r="B37" s="281"/>
      <c r="C37" s="281"/>
      <c r="D37" s="281"/>
      <c r="E37" s="282"/>
      <c r="F37" s="10">
        <v>154</v>
      </c>
      <c r="G37" s="5"/>
      <c r="H37" s="6">
        <v>102275979.21999992</v>
      </c>
      <c r="I37" s="75">
        <v>102275979.21999992</v>
      </c>
      <c r="J37" s="5">
        <v>0</v>
      </c>
      <c r="K37" s="6">
        <v>208142640.25999996</v>
      </c>
      <c r="L37" s="75">
        <v>208142640.25999996</v>
      </c>
      <c r="M37" s="100"/>
      <c r="N37" s="101">
        <v>52783116.27</v>
      </c>
      <c r="O37" s="102">
        <f t="shared" si="6"/>
        <v>52783116.27</v>
      </c>
      <c r="P37" s="100"/>
      <c r="Q37" s="101">
        <v>48640935.27</v>
      </c>
      <c r="R37" s="102">
        <f t="shared" si="7"/>
        <v>48640935.27</v>
      </c>
      <c r="S37" s="160">
        <f t="shared" si="0"/>
        <v>0</v>
      </c>
      <c r="T37" s="160">
        <f t="shared" si="1"/>
        <v>49492862.94999992</v>
      </c>
      <c r="U37" s="160">
        <f t="shared" si="2"/>
        <v>49492862.94999992</v>
      </c>
      <c r="V37" s="160">
        <f t="shared" si="3"/>
        <v>0</v>
      </c>
      <c r="W37" s="160">
        <f t="shared" si="4"/>
        <v>159501704.98999995</v>
      </c>
      <c r="X37" s="160">
        <f t="shared" si="5"/>
        <v>159501704.98999995</v>
      </c>
    </row>
    <row r="38" spans="1:24" ht="12.75">
      <c r="A38" s="280" t="s">
        <v>104</v>
      </c>
      <c r="B38" s="281"/>
      <c r="C38" s="281"/>
      <c r="D38" s="281"/>
      <c r="E38" s="282"/>
      <c r="F38" s="10">
        <v>155</v>
      </c>
      <c r="G38" s="76">
        <v>-2448574.59</v>
      </c>
      <c r="H38" s="77">
        <v>7263370.420000017</v>
      </c>
      <c r="I38" s="75">
        <v>4814795.830000017</v>
      </c>
      <c r="J38" s="76">
        <v>-5398365.83</v>
      </c>
      <c r="K38" s="77">
        <v>-35953446.74000001</v>
      </c>
      <c r="L38" s="75">
        <v>-41351812.57000001</v>
      </c>
      <c r="M38" s="103">
        <f>SUM(M39:M41)</f>
        <v>-1675501.88</v>
      </c>
      <c r="N38" s="104">
        <f>SUM(N39:N41)</f>
        <v>-66303137.66999998</v>
      </c>
      <c r="O38" s="102">
        <f t="shared" si="6"/>
        <v>-67978639.54999998</v>
      </c>
      <c r="P38" s="103">
        <f>SUM(P39:P41)</f>
        <v>515165.4500000002</v>
      </c>
      <c r="Q38" s="104">
        <f>SUM(Q39:Q41)</f>
        <v>14384786.410000093</v>
      </c>
      <c r="R38" s="102">
        <f t="shared" si="7"/>
        <v>14899951.860000093</v>
      </c>
      <c r="S38" s="160">
        <f t="shared" si="0"/>
        <v>-773072.71</v>
      </c>
      <c r="T38" s="160">
        <f t="shared" si="1"/>
        <v>73566508.09</v>
      </c>
      <c r="U38" s="160">
        <f t="shared" si="2"/>
        <v>72793435.38</v>
      </c>
      <c r="V38" s="160">
        <f t="shared" si="3"/>
        <v>-5913531.28</v>
      </c>
      <c r="W38" s="160">
        <f t="shared" si="4"/>
        <v>-50338233.1500001</v>
      </c>
      <c r="X38" s="160">
        <f t="shared" si="5"/>
        <v>-56251764.4300001</v>
      </c>
    </row>
    <row r="39" spans="1:24" ht="12.75">
      <c r="A39" s="280" t="s">
        <v>16</v>
      </c>
      <c r="B39" s="281"/>
      <c r="C39" s="281"/>
      <c r="D39" s="281"/>
      <c r="E39" s="282"/>
      <c r="F39" s="10">
        <v>156</v>
      </c>
      <c r="G39" s="5">
        <v>-2448574.59</v>
      </c>
      <c r="H39" s="6">
        <v>31594262.6</v>
      </c>
      <c r="I39" s="75">
        <v>29145688.01</v>
      </c>
      <c r="J39" s="5">
        <v>-5398365.83</v>
      </c>
      <c r="K39" s="6">
        <v>74954636.50999999</v>
      </c>
      <c r="L39" s="75">
        <v>69556270.67999999</v>
      </c>
      <c r="M39" s="100">
        <v>-1675501.88</v>
      </c>
      <c r="N39" s="101">
        <v>-84202268.32999998</v>
      </c>
      <c r="O39" s="102">
        <f t="shared" si="6"/>
        <v>-85877770.20999998</v>
      </c>
      <c r="P39" s="100">
        <v>515165.4500000002</v>
      </c>
      <c r="Q39" s="101">
        <v>5567134.310000094</v>
      </c>
      <c r="R39" s="102">
        <f t="shared" si="7"/>
        <v>6082299.760000094</v>
      </c>
      <c r="S39" s="160">
        <f aca="true" t="shared" si="8" ref="S39:S70">+G39-M39</f>
        <v>-773072.71</v>
      </c>
      <c r="T39" s="160">
        <f aca="true" t="shared" si="9" ref="T39:T70">+H39-N39</f>
        <v>115796530.92999998</v>
      </c>
      <c r="U39" s="160">
        <f aca="true" t="shared" si="10" ref="U39:U70">+I39-O39</f>
        <v>115023458.21999998</v>
      </c>
      <c r="V39" s="160">
        <f aca="true" t="shared" si="11" ref="V39:V70">+J39-P39</f>
        <v>-5913531.28</v>
      </c>
      <c r="W39" s="160">
        <f aca="true" t="shared" si="12" ref="W39:W70">+K39-Q39</f>
        <v>69387502.1999999</v>
      </c>
      <c r="X39" s="160">
        <f aca="true" t="shared" si="13" ref="X39:X70">+L39-R39</f>
        <v>63473970.9199999</v>
      </c>
    </row>
    <row r="40" spans="1:24" ht="12.75">
      <c r="A40" s="280" t="s">
        <v>17</v>
      </c>
      <c r="B40" s="281"/>
      <c r="C40" s="281"/>
      <c r="D40" s="281"/>
      <c r="E40" s="282"/>
      <c r="F40" s="10">
        <v>157</v>
      </c>
      <c r="G40" s="5"/>
      <c r="H40" s="6">
        <v>531524.4999999999</v>
      </c>
      <c r="I40" s="75">
        <v>531524.4999999999</v>
      </c>
      <c r="J40" s="5">
        <v>0</v>
      </c>
      <c r="K40" s="6">
        <v>14846302.139999999</v>
      </c>
      <c r="L40" s="75">
        <v>14846302.139999999</v>
      </c>
      <c r="M40" s="100"/>
      <c r="N40" s="101">
        <v>-63126.27000000002</v>
      </c>
      <c r="O40" s="102">
        <f t="shared" si="6"/>
        <v>-63126.27000000002</v>
      </c>
      <c r="P40" s="100"/>
      <c r="Q40" s="101">
        <v>57273.53999999999</v>
      </c>
      <c r="R40" s="102">
        <f t="shared" si="7"/>
        <v>57273.53999999999</v>
      </c>
      <c r="S40" s="160">
        <f t="shared" si="8"/>
        <v>0</v>
      </c>
      <c r="T40" s="160">
        <f t="shared" si="9"/>
        <v>594650.7699999999</v>
      </c>
      <c r="U40" s="160">
        <f t="shared" si="10"/>
        <v>594650.7699999999</v>
      </c>
      <c r="V40" s="160">
        <f t="shared" si="11"/>
        <v>0</v>
      </c>
      <c r="W40" s="160">
        <f t="shared" si="12"/>
        <v>14789028.6</v>
      </c>
      <c r="X40" s="160">
        <f t="shared" si="13"/>
        <v>14789028.6</v>
      </c>
    </row>
    <row r="41" spans="1:24" ht="12.75">
      <c r="A41" s="280" t="s">
        <v>18</v>
      </c>
      <c r="B41" s="281"/>
      <c r="C41" s="281"/>
      <c r="D41" s="281"/>
      <c r="E41" s="282"/>
      <c r="F41" s="10">
        <v>158</v>
      </c>
      <c r="G41" s="5"/>
      <c r="H41" s="6">
        <v>-24862416.679999985</v>
      </c>
      <c r="I41" s="75">
        <v>-24862416.679999985</v>
      </c>
      <c r="J41" s="5">
        <v>0</v>
      </c>
      <c r="K41" s="6">
        <v>-125754385.39</v>
      </c>
      <c r="L41" s="75">
        <v>-125754385.39</v>
      </c>
      <c r="M41" s="100"/>
      <c r="N41" s="101">
        <v>17962256.93</v>
      </c>
      <c r="O41" s="102">
        <f t="shared" si="6"/>
        <v>17962256.93</v>
      </c>
      <c r="P41" s="100"/>
      <c r="Q41" s="101">
        <v>8760378.559999999</v>
      </c>
      <c r="R41" s="102">
        <f t="shared" si="7"/>
        <v>8760378.559999999</v>
      </c>
      <c r="S41" s="160">
        <f t="shared" si="8"/>
        <v>0</v>
      </c>
      <c r="T41" s="160">
        <f t="shared" si="9"/>
        <v>-42824673.609999985</v>
      </c>
      <c r="U41" s="160">
        <f t="shared" si="10"/>
        <v>-42824673.609999985</v>
      </c>
      <c r="V41" s="160">
        <f t="shared" si="11"/>
        <v>0</v>
      </c>
      <c r="W41" s="160">
        <f t="shared" si="12"/>
        <v>-134514763.95</v>
      </c>
      <c r="X41" s="160">
        <f t="shared" si="13"/>
        <v>-134514763.95</v>
      </c>
    </row>
    <row r="42" spans="1:24" ht="22.5" customHeight="1">
      <c r="A42" s="283" t="s">
        <v>105</v>
      </c>
      <c r="B42" s="281"/>
      <c r="C42" s="281"/>
      <c r="D42" s="281"/>
      <c r="E42" s="282"/>
      <c r="F42" s="10">
        <v>159</v>
      </c>
      <c r="G42" s="76">
        <v>-194557018.85999992</v>
      </c>
      <c r="H42" s="77">
        <v>24505606</v>
      </c>
      <c r="I42" s="75">
        <v>-170051412.85999992</v>
      </c>
      <c r="J42" s="76">
        <v>-83658923.05999996</v>
      </c>
      <c r="K42" s="77">
        <v>11796111</v>
      </c>
      <c r="L42" s="75">
        <v>-71862812.05999996</v>
      </c>
      <c r="M42" s="103">
        <f>M43+M46</f>
        <v>-138249326.23000002</v>
      </c>
      <c r="N42" s="104">
        <f>N43+N46</f>
        <v>0</v>
      </c>
      <c r="O42" s="102">
        <f t="shared" si="6"/>
        <v>-138249326.23000002</v>
      </c>
      <c r="P42" s="103">
        <f>P43+P46</f>
        <v>-59926670.75</v>
      </c>
      <c r="Q42" s="104">
        <f>Q43+Q46</f>
        <v>6265600</v>
      </c>
      <c r="R42" s="102">
        <f t="shared" si="7"/>
        <v>-53661070.75</v>
      </c>
      <c r="S42" s="160">
        <f t="shared" si="8"/>
        <v>-56307692.629999906</v>
      </c>
      <c r="T42" s="160">
        <f t="shared" si="9"/>
        <v>24505606</v>
      </c>
      <c r="U42" s="160">
        <f t="shared" si="10"/>
        <v>-31802086.629999906</v>
      </c>
      <c r="V42" s="160">
        <f t="shared" si="11"/>
        <v>-23732252.309999958</v>
      </c>
      <c r="W42" s="160">
        <f t="shared" si="12"/>
        <v>5530511</v>
      </c>
      <c r="X42" s="160">
        <f t="shared" si="13"/>
        <v>-18201741.309999958</v>
      </c>
    </row>
    <row r="43" spans="1:24" ht="21" customHeight="1">
      <c r="A43" s="280" t="s">
        <v>106</v>
      </c>
      <c r="B43" s="281"/>
      <c r="C43" s="281"/>
      <c r="D43" s="281"/>
      <c r="E43" s="282"/>
      <c r="F43" s="10">
        <v>160</v>
      </c>
      <c r="G43" s="76">
        <v>-194557018.85999992</v>
      </c>
      <c r="H43" s="77">
        <v>0</v>
      </c>
      <c r="I43" s="75">
        <v>-194557018.85999992</v>
      </c>
      <c r="J43" s="76">
        <v>-83658923.05999996</v>
      </c>
      <c r="K43" s="77">
        <v>0</v>
      </c>
      <c r="L43" s="75">
        <v>-83658923.05999996</v>
      </c>
      <c r="M43" s="103">
        <f>SUM(M44:M45)</f>
        <v>-138249326.23000002</v>
      </c>
      <c r="N43" s="104">
        <f>SUM(N44:N45)</f>
        <v>0</v>
      </c>
      <c r="O43" s="102">
        <f t="shared" si="6"/>
        <v>-138249326.23000002</v>
      </c>
      <c r="P43" s="103">
        <f>SUM(P44:P45)</f>
        <v>-58195440.98</v>
      </c>
      <c r="Q43" s="104">
        <f>SUM(Q44:Q45)</f>
        <v>0</v>
      </c>
      <c r="R43" s="102">
        <f t="shared" si="7"/>
        <v>-58195440.98</v>
      </c>
      <c r="S43" s="160">
        <f t="shared" si="8"/>
        <v>-56307692.629999906</v>
      </c>
      <c r="T43" s="160">
        <f t="shared" si="9"/>
        <v>0</v>
      </c>
      <c r="U43" s="160">
        <f t="shared" si="10"/>
        <v>-56307692.629999906</v>
      </c>
      <c r="V43" s="160">
        <f t="shared" si="11"/>
        <v>-25463482.07999996</v>
      </c>
      <c r="W43" s="160">
        <f t="shared" si="12"/>
        <v>0</v>
      </c>
      <c r="X43" s="160">
        <f t="shared" si="13"/>
        <v>-25463482.07999996</v>
      </c>
    </row>
    <row r="44" spans="1:24" ht="12.75">
      <c r="A44" s="280" t="s">
        <v>19</v>
      </c>
      <c r="B44" s="281"/>
      <c r="C44" s="281"/>
      <c r="D44" s="281"/>
      <c r="E44" s="282"/>
      <c r="F44" s="10">
        <v>161</v>
      </c>
      <c r="G44" s="5">
        <v>-194507809.60999992</v>
      </c>
      <c r="H44" s="6"/>
      <c r="I44" s="75">
        <v>-194507809.60999992</v>
      </c>
      <c r="J44" s="5">
        <v>-83666023.94999996</v>
      </c>
      <c r="K44" s="6">
        <v>0</v>
      </c>
      <c r="L44" s="75">
        <v>-83666023.94999996</v>
      </c>
      <c r="M44" s="100">
        <v>-138177001.51000002</v>
      </c>
      <c r="N44" s="101"/>
      <c r="O44" s="102">
        <f t="shared" si="6"/>
        <v>-138177001.51000002</v>
      </c>
      <c r="P44" s="100">
        <v>-58122323.13999999</v>
      </c>
      <c r="Q44" s="101"/>
      <c r="R44" s="102">
        <f t="shared" si="7"/>
        <v>-58122323.13999999</v>
      </c>
      <c r="S44" s="160">
        <f t="shared" si="8"/>
        <v>-56330808.099999905</v>
      </c>
      <c r="T44" s="160">
        <f t="shared" si="9"/>
        <v>0</v>
      </c>
      <c r="U44" s="160">
        <f t="shared" si="10"/>
        <v>-56330808.099999905</v>
      </c>
      <c r="V44" s="160">
        <f t="shared" si="11"/>
        <v>-25543700.809999965</v>
      </c>
      <c r="W44" s="160">
        <f t="shared" si="12"/>
        <v>0</v>
      </c>
      <c r="X44" s="160">
        <f t="shared" si="13"/>
        <v>-25543700.809999965</v>
      </c>
    </row>
    <row r="45" spans="1:24" ht="12.75">
      <c r="A45" s="280" t="s">
        <v>20</v>
      </c>
      <c r="B45" s="281"/>
      <c r="C45" s="281"/>
      <c r="D45" s="281"/>
      <c r="E45" s="282"/>
      <c r="F45" s="10">
        <v>162</v>
      </c>
      <c r="G45" s="5">
        <v>-49209.24999999999</v>
      </c>
      <c r="H45" s="6"/>
      <c r="I45" s="75">
        <v>-49209.24999999999</v>
      </c>
      <c r="J45" s="5">
        <v>7100.889999999999</v>
      </c>
      <c r="K45" s="6">
        <v>0</v>
      </c>
      <c r="L45" s="75">
        <v>7100.889999999999</v>
      </c>
      <c r="M45" s="100">
        <v>-72324.72</v>
      </c>
      <c r="N45" s="101"/>
      <c r="O45" s="102">
        <f t="shared" si="6"/>
        <v>-72324.72</v>
      </c>
      <c r="P45" s="100">
        <v>-73117.83999999991</v>
      </c>
      <c r="Q45" s="101"/>
      <c r="R45" s="102">
        <f t="shared" si="7"/>
        <v>-73117.83999999991</v>
      </c>
      <c r="S45" s="160">
        <f t="shared" si="8"/>
        <v>23115.47000000001</v>
      </c>
      <c r="T45" s="160">
        <f t="shared" si="9"/>
        <v>0</v>
      </c>
      <c r="U45" s="160">
        <f t="shared" si="10"/>
        <v>23115.47000000001</v>
      </c>
      <c r="V45" s="160">
        <f t="shared" si="11"/>
        <v>80218.72999999991</v>
      </c>
      <c r="W45" s="160">
        <f t="shared" si="12"/>
        <v>0</v>
      </c>
      <c r="X45" s="160">
        <f t="shared" si="13"/>
        <v>80218.72999999991</v>
      </c>
    </row>
    <row r="46" spans="1:24" ht="21.75" customHeight="1">
      <c r="A46" s="280" t="s">
        <v>107</v>
      </c>
      <c r="B46" s="281"/>
      <c r="C46" s="281"/>
      <c r="D46" s="281"/>
      <c r="E46" s="282"/>
      <c r="F46" s="10">
        <v>163</v>
      </c>
      <c r="G46" s="76">
        <v>0</v>
      </c>
      <c r="H46" s="77">
        <v>24505606</v>
      </c>
      <c r="I46" s="75">
        <v>24505606</v>
      </c>
      <c r="J46" s="76">
        <v>0</v>
      </c>
      <c r="K46" s="77">
        <v>11796111</v>
      </c>
      <c r="L46" s="75">
        <v>11796111</v>
      </c>
      <c r="M46" s="100">
        <f>SUM(M47:M49)</f>
        <v>0</v>
      </c>
      <c r="N46" s="104">
        <f>SUM(N47:N49)</f>
        <v>0</v>
      </c>
      <c r="O46" s="102">
        <f t="shared" si="6"/>
        <v>0</v>
      </c>
      <c r="P46" s="103">
        <f>SUM(P47:P49)</f>
        <v>-1731229.77</v>
      </c>
      <c r="Q46" s="104">
        <f>SUM(Q47:Q49)</f>
        <v>6265600</v>
      </c>
      <c r="R46" s="102">
        <f t="shared" si="7"/>
        <v>4534370.23</v>
      </c>
      <c r="S46" s="160">
        <f t="shared" si="8"/>
        <v>0</v>
      </c>
      <c r="T46" s="160">
        <f t="shared" si="9"/>
        <v>24505606</v>
      </c>
      <c r="U46" s="160">
        <f t="shared" si="10"/>
        <v>24505606</v>
      </c>
      <c r="V46" s="160">
        <f t="shared" si="11"/>
        <v>1731229.77</v>
      </c>
      <c r="W46" s="160">
        <f t="shared" si="12"/>
        <v>5530511</v>
      </c>
      <c r="X46" s="160">
        <f t="shared" si="13"/>
        <v>7261740.77</v>
      </c>
    </row>
    <row r="47" spans="1:24" ht="12.75">
      <c r="A47" s="280" t="s">
        <v>21</v>
      </c>
      <c r="B47" s="281"/>
      <c r="C47" s="281"/>
      <c r="D47" s="281"/>
      <c r="E47" s="282"/>
      <c r="F47" s="10">
        <v>164</v>
      </c>
      <c r="G47" s="5"/>
      <c r="H47" s="6">
        <v>24505606</v>
      </c>
      <c r="I47" s="75">
        <v>24505606</v>
      </c>
      <c r="J47" s="5">
        <v>0</v>
      </c>
      <c r="K47" s="6">
        <v>11796111</v>
      </c>
      <c r="L47" s="75">
        <v>11796111</v>
      </c>
      <c r="M47" s="100"/>
      <c r="N47" s="101"/>
      <c r="O47" s="102">
        <f t="shared" si="6"/>
        <v>0</v>
      </c>
      <c r="P47" s="100">
        <v>-1731229.77</v>
      </c>
      <c r="Q47" s="101">
        <v>6265600</v>
      </c>
      <c r="R47" s="102">
        <f t="shared" si="7"/>
        <v>4534370.23</v>
      </c>
      <c r="S47" s="160">
        <f t="shared" si="8"/>
        <v>0</v>
      </c>
      <c r="T47" s="160">
        <f t="shared" si="9"/>
        <v>24505606</v>
      </c>
      <c r="U47" s="160">
        <f t="shared" si="10"/>
        <v>24505606</v>
      </c>
      <c r="V47" s="160">
        <f t="shared" si="11"/>
        <v>1731229.77</v>
      </c>
      <c r="W47" s="160">
        <f t="shared" si="12"/>
        <v>5530511</v>
      </c>
      <c r="X47" s="160">
        <f t="shared" si="13"/>
        <v>7261740.77</v>
      </c>
    </row>
    <row r="48" spans="1:24" ht="12.75">
      <c r="A48" s="280" t="s">
        <v>22</v>
      </c>
      <c r="B48" s="281"/>
      <c r="C48" s="281"/>
      <c r="D48" s="281"/>
      <c r="E48" s="282"/>
      <c r="F48" s="10">
        <v>165</v>
      </c>
      <c r="G48" s="5"/>
      <c r="H48" s="6"/>
      <c r="I48" s="75">
        <v>0</v>
      </c>
      <c r="J48" s="5">
        <v>0</v>
      </c>
      <c r="K48" s="6">
        <v>0</v>
      </c>
      <c r="L48" s="75">
        <v>0</v>
      </c>
      <c r="M48" s="100"/>
      <c r="N48" s="101"/>
      <c r="O48" s="102">
        <f t="shared" si="6"/>
        <v>0</v>
      </c>
      <c r="P48" s="100"/>
      <c r="Q48" s="101"/>
      <c r="R48" s="102">
        <f t="shared" si="7"/>
        <v>0</v>
      </c>
      <c r="S48" s="160">
        <f t="shared" si="8"/>
        <v>0</v>
      </c>
      <c r="T48" s="160">
        <f t="shared" si="9"/>
        <v>0</v>
      </c>
      <c r="U48" s="160">
        <f t="shared" si="10"/>
        <v>0</v>
      </c>
      <c r="V48" s="160">
        <f t="shared" si="11"/>
        <v>0</v>
      </c>
      <c r="W48" s="160">
        <f t="shared" si="12"/>
        <v>0</v>
      </c>
      <c r="X48" s="160">
        <f t="shared" si="13"/>
        <v>0</v>
      </c>
    </row>
    <row r="49" spans="1:24" ht="12.75">
      <c r="A49" s="280" t="s">
        <v>23</v>
      </c>
      <c r="B49" s="281"/>
      <c r="C49" s="281"/>
      <c r="D49" s="281"/>
      <c r="E49" s="282"/>
      <c r="F49" s="10">
        <v>166</v>
      </c>
      <c r="G49" s="5"/>
      <c r="H49" s="6"/>
      <c r="I49" s="75">
        <v>0</v>
      </c>
      <c r="J49" s="5">
        <v>0</v>
      </c>
      <c r="K49" s="6">
        <v>0</v>
      </c>
      <c r="L49" s="75">
        <v>0</v>
      </c>
      <c r="M49" s="100"/>
      <c r="N49" s="101"/>
      <c r="O49" s="102">
        <f t="shared" si="6"/>
        <v>0</v>
      </c>
      <c r="P49" s="100"/>
      <c r="Q49" s="101"/>
      <c r="R49" s="102">
        <f t="shared" si="7"/>
        <v>0</v>
      </c>
      <c r="S49" s="160">
        <f t="shared" si="8"/>
        <v>0</v>
      </c>
      <c r="T49" s="160">
        <f t="shared" si="9"/>
        <v>0</v>
      </c>
      <c r="U49" s="160">
        <f t="shared" si="10"/>
        <v>0</v>
      </c>
      <c r="V49" s="160">
        <f t="shared" si="11"/>
        <v>0</v>
      </c>
      <c r="W49" s="160">
        <f t="shared" si="12"/>
        <v>0</v>
      </c>
      <c r="X49" s="160">
        <f t="shared" si="13"/>
        <v>0</v>
      </c>
    </row>
    <row r="50" spans="1:24" ht="21" customHeight="1">
      <c r="A50" s="283" t="s">
        <v>210</v>
      </c>
      <c r="B50" s="281"/>
      <c r="C50" s="281"/>
      <c r="D50" s="281"/>
      <c r="E50" s="282"/>
      <c r="F50" s="10">
        <v>167</v>
      </c>
      <c r="G50" s="76">
        <v>-29111100.75</v>
      </c>
      <c r="H50" s="77">
        <v>0</v>
      </c>
      <c r="I50" s="75">
        <v>-29111100.75</v>
      </c>
      <c r="J50" s="76">
        <v>-100494369.5</v>
      </c>
      <c r="K50" s="77">
        <v>0</v>
      </c>
      <c r="L50" s="75">
        <v>-100494369.5</v>
      </c>
      <c r="M50" s="103">
        <f>SUM(M51:M53)</f>
        <v>1440006.92</v>
      </c>
      <c r="N50" s="104">
        <f>SUM(N51:N53)</f>
        <v>0</v>
      </c>
      <c r="O50" s="102">
        <f t="shared" si="6"/>
        <v>1440006.92</v>
      </c>
      <c r="P50" s="103">
        <f>SUM(P51:P53)</f>
        <v>-56546310.07</v>
      </c>
      <c r="Q50" s="104">
        <f>SUM(Q51:Q53)</f>
        <v>0</v>
      </c>
      <c r="R50" s="102">
        <f t="shared" si="7"/>
        <v>-56546310.07</v>
      </c>
      <c r="S50" s="160">
        <f t="shared" si="8"/>
        <v>-30551107.67</v>
      </c>
      <c r="T50" s="160">
        <f t="shared" si="9"/>
        <v>0</v>
      </c>
      <c r="U50" s="160">
        <f t="shared" si="10"/>
        <v>-30551107.67</v>
      </c>
      <c r="V50" s="160">
        <f t="shared" si="11"/>
        <v>-43948059.43</v>
      </c>
      <c r="W50" s="160">
        <f t="shared" si="12"/>
        <v>0</v>
      </c>
      <c r="X50" s="160">
        <f t="shared" si="13"/>
        <v>-43948059.43</v>
      </c>
    </row>
    <row r="51" spans="1:24" ht="12.75">
      <c r="A51" s="280" t="s">
        <v>24</v>
      </c>
      <c r="B51" s="281"/>
      <c r="C51" s="281"/>
      <c r="D51" s="281"/>
      <c r="E51" s="282"/>
      <c r="F51" s="10">
        <v>168</v>
      </c>
      <c r="G51" s="5">
        <v>-29111100.75</v>
      </c>
      <c r="H51" s="6"/>
      <c r="I51" s="75">
        <v>-29111100.75</v>
      </c>
      <c r="J51" s="5">
        <v>-100494369.5</v>
      </c>
      <c r="K51" s="6">
        <v>0</v>
      </c>
      <c r="L51" s="75">
        <v>-100494369.5</v>
      </c>
      <c r="M51" s="100">
        <v>1440006.92</v>
      </c>
      <c r="N51" s="101"/>
      <c r="O51" s="102">
        <f t="shared" si="6"/>
        <v>1440006.92</v>
      </c>
      <c r="P51" s="100">
        <v>-56546310.07</v>
      </c>
      <c r="Q51" s="101"/>
      <c r="R51" s="102">
        <f t="shared" si="7"/>
        <v>-56546310.07</v>
      </c>
      <c r="S51" s="160">
        <f t="shared" si="8"/>
        <v>-30551107.67</v>
      </c>
      <c r="T51" s="160">
        <f t="shared" si="9"/>
        <v>0</v>
      </c>
      <c r="U51" s="160">
        <f t="shared" si="10"/>
        <v>-30551107.67</v>
      </c>
      <c r="V51" s="160">
        <f t="shared" si="11"/>
        <v>-43948059.43</v>
      </c>
      <c r="W51" s="160">
        <f t="shared" si="12"/>
        <v>0</v>
      </c>
      <c r="X51" s="160">
        <f t="shared" si="13"/>
        <v>-43948059.43</v>
      </c>
    </row>
    <row r="52" spans="1:24" ht="12.75">
      <c r="A52" s="280" t="s">
        <v>25</v>
      </c>
      <c r="B52" s="281"/>
      <c r="C52" s="281"/>
      <c r="D52" s="281"/>
      <c r="E52" s="282"/>
      <c r="F52" s="10">
        <v>169</v>
      </c>
      <c r="G52" s="5"/>
      <c r="H52" s="6"/>
      <c r="I52" s="75">
        <v>0</v>
      </c>
      <c r="J52" s="5">
        <v>0</v>
      </c>
      <c r="K52" s="6">
        <v>0</v>
      </c>
      <c r="L52" s="75">
        <v>0</v>
      </c>
      <c r="M52" s="100"/>
      <c r="N52" s="101"/>
      <c r="O52" s="102">
        <f t="shared" si="6"/>
        <v>0</v>
      </c>
      <c r="P52" s="100"/>
      <c r="Q52" s="101"/>
      <c r="R52" s="102">
        <f t="shared" si="7"/>
        <v>0</v>
      </c>
      <c r="S52" s="160">
        <f t="shared" si="8"/>
        <v>0</v>
      </c>
      <c r="T52" s="160">
        <f t="shared" si="9"/>
        <v>0</v>
      </c>
      <c r="U52" s="160">
        <f t="shared" si="10"/>
        <v>0</v>
      </c>
      <c r="V52" s="160">
        <f t="shared" si="11"/>
        <v>0</v>
      </c>
      <c r="W52" s="160">
        <f t="shared" si="12"/>
        <v>0</v>
      </c>
      <c r="X52" s="160">
        <f t="shared" si="13"/>
        <v>0</v>
      </c>
    </row>
    <row r="53" spans="1:24" ht="12.75">
      <c r="A53" s="280" t="s">
        <v>26</v>
      </c>
      <c r="B53" s="281"/>
      <c r="C53" s="281"/>
      <c r="D53" s="281"/>
      <c r="E53" s="282"/>
      <c r="F53" s="10">
        <v>170</v>
      </c>
      <c r="G53" s="5"/>
      <c r="H53" s="6"/>
      <c r="I53" s="75">
        <v>0</v>
      </c>
      <c r="J53" s="5">
        <v>0</v>
      </c>
      <c r="K53" s="6">
        <v>0</v>
      </c>
      <c r="L53" s="75">
        <v>0</v>
      </c>
      <c r="M53" s="100"/>
      <c r="N53" s="101"/>
      <c r="O53" s="102">
        <f t="shared" si="6"/>
        <v>0</v>
      </c>
      <c r="P53" s="100"/>
      <c r="Q53" s="101"/>
      <c r="R53" s="102">
        <f t="shared" si="7"/>
        <v>0</v>
      </c>
      <c r="S53" s="160">
        <f t="shared" si="8"/>
        <v>0</v>
      </c>
      <c r="T53" s="160">
        <f t="shared" si="9"/>
        <v>0</v>
      </c>
      <c r="U53" s="160">
        <f t="shared" si="10"/>
        <v>0</v>
      </c>
      <c r="V53" s="160">
        <f t="shared" si="11"/>
        <v>0</v>
      </c>
      <c r="W53" s="160">
        <f t="shared" si="12"/>
        <v>0</v>
      </c>
      <c r="X53" s="160">
        <f t="shared" si="13"/>
        <v>0</v>
      </c>
    </row>
    <row r="54" spans="1:24" ht="21" customHeight="1">
      <c r="A54" s="283" t="s">
        <v>108</v>
      </c>
      <c r="B54" s="281"/>
      <c r="C54" s="281"/>
      <c r="D54" s="281"/>
      <c r="E54" s="282"/>
      <c r="F54" s="10">
        <v>171</v>
      </c>
      <c r="G54" s="76">
        <v>0</v>
      </c>
      <c r="H54" s="77">
        <v>0</v>
      </c>
      <c r="I54" s="75">
        <v>0</v>
      </c>
      <c r="J54" s="76">
        <v>0</v>
      </c>
      <c r="K54" s="77">
        <v>-1514834.3799999997</v>
      </c>
      <c r="L54" s="75">
        <v>-1514834.3799999997</v>
      </c>
      <c r="M54" s="103">
        <f>SUM(M55:M56)</f>
        <v>0</v>
      </c>
      <c r="N54" s="104">
        <f>SUM(N55:N56)</f>
        <v>0</v>
      </c>
      <c r="O54" s="102">
        <f t="shared" si="6"/>
        <v>0</v>
      </c>
      <c r="P54" s="103">
        <f>SUM(P55:P56)</f>
        <v>0</v>
      </c>
      <c r="Q54" s="104">
        <f>SUM(Q55:Q56)</f>
        <v>-896800.7199999987</v>
      </c>
      <c r="R54" s="102">
        <f t="shared" si="7"/>
        <v>-896800.7199999987</v>
      </c>
      <c r="S54" s="160">
        <f t="shared" si="8"/>
        <v>0</v>
      </c>
      <c r="T54" s="160">
        <f t="shared" si="9"/>
        <v>0</v>
      </c>
      <c r="U54" s="160">
        <f t="shared" si="10"/>
        <v>0</v>
      </c>
      <c r="V54" s="160">
        <f t="shared" si="11"/>
        <v>0</v>
      </c>
      <c r="W54" s="160">
        <f t="shared" si="12"/>
        <v>-618033.660000001</v>
      </c>
      <c r="X54" s="160">
        <f t="shared" si="13"/>
        <v>-618033.660000001</v>
      </c>
    </row>
    <row r="55" spans="1:24" ht="12.75">
      <c r="A55" s="280" t="s">
        <v>27</v>
      </c>
      <c r="B55" s="281"/>
      <c r="C55" s="281"/>
      <c r="D55" s="281"/>
      <c r="E55" s="282"/>
      <c r="F55" s="10">
        <v>172</v>
      </c>
      <c r="G55" s="198"/>
      <c r="H55" s="199"/>
      <c r="I55" s="75">
        <v>0</v>
      </c>
      <c r="J55" s="5">
        <v>0</v>
      </c>
      <c r="K55" s="6">
        <v>-1514834.3799999997</v>
      </c>
      <c r="L55" s="75">
        <v>-1514834.3799999997</v>
      </c>
      <c r="M55" s="100"/>
      <c r="N55" s="101"/>
      <c r="O55" s="102">
        <f t="shared" si="6"/>
        <v>0</v>
      </c>
      <c r="P55" s="100"/>
      <c r="Q55" s="101">
        <v>-896800.7199999987</v>
      </c>
      <c r="R55" s="102">
        <f t="shared" si="7"/>
        <v>-896800.7199999987</v>
      </c>
      <c r="S55" s="160">
        <f t="shared" si="8"/>
        <v>0</v>
      </c>
      <c r="T55" s="160">
        <f t="shared" si="9"/>
        <v>0</v>
      </c>
      <c r="U55" s="160">
        <f t="shared" si="10"/>
        <v>0</v>
      </c>
      <c r="V55" s="160">
        <f t="shared" si="11"/>
        <v>0</v>
      </c>
      <c r="W55" s="160">
        <f t="shared" si="12"/>
        <v>-618033.660000001</v>
      </c>
      <c r="X55" s="160">
        <f t="shared" si="13"/>
        <v>-618033.660000001</v>
      </c>
    </row>
    <row r="56" spans="1:24" ht="12.75">
      <c r="A56" s="280" t="s">
        <v>28</v>
      </c>
      <c r="B56" s="281"/>
      <c r="C56" s="281"/>
      <c r="D56" s="281"/>
      <c r="E56" s="282"/>
      <c r="F56" s="10">
        <v>173</v>
      </c>
      <c r="G56" s="195"/>
      <c r="H56" s="6"/>
      <c r="I56" s="200">
        <v>0</v>
      </c>
      <c r="J56" s="5">
        <v>0</v>
      </c>
      <c r="K56" s="6">
        <v>0</v>
      </c>
      <c r="L56" s="75">
        <v>0</v>
      </c>
      <c r="M56" s="100"/>
      <c r="N56" s="101"/>
      <c r="O56" s="102">
        <f t="shared" si="6"/>
        <v>0</v>
      </c>
      <c r="P56" s="100"/>
      <c r="Q56" s="101"/>
      <c r="R56" s="102">
        <f t="shared" si="7"/>
        <v>0</v>
      </c>
      <c r="S56" s="160">
        <f t="shared" si="8"/>
        <v>0</v>
      </c>
      <c r="T56" s="160">
        <f t="shared" si="9"/>
        <v>0</v>
      </c>
      <c r="U56" s="160">
        <f t="shared" si="10"/>
        <v>0</v>
      </c>
      <c r="V56" s="160">
        <f t="shared" si="11"/>
        <v>0</v>
      </c>
      <c r="W56" s="160">
        <f t="shared" si="12"/>
        <v>0</v>
      </c>
      <c r="X56" s="160">
        <f t="shared" si="13"/>
        <v>0</v>
      </c>
    </row>
    <row r="57" spans="1:24" ht="21" customHeight="1">
      <c r="A57" s="283" t="s">
        <v>109</v>
      </c>
      <c r="B57" s="281"/>
      <c r="C57" s="281"/>
      <c r="D57" s="281"/>
      <c r="E57" s="282"/>
      <c r="F57" s="10">
        <v>174</v>
      </c>
      <c r="G57" s="193">
        <v>-106847813.08999999</v>
      </c>
      <c r="H57" s="194">
        <v>-701245622.7699993</v>
      </c>
      <c r="I57" s="75">
        <v>-808093435.8599993</v>
      </c>
      <c r="J57" s="76">
        <v>-122175535.66999997</v>
      </c>
      <c r="K57" s="77">
        <v>-706109097.78</v>
      </c>
      <c r="L57" s="75">
        <v>-828284633.4499999</v>
      </c>
      <c r="M57" s="103">
        <f>M58+M62</f>
        <v>-56048862.64</v>
      </c>
      <c r="N57" s="104">
        <f>N58+N62</f>
        <v>-336073285.73999995</v>
      </c>
      <c r="O57" s="102">
        <f t="shared" si="6"/>
        <v>-392122148.37999994</v>
      </c>
      <c r="P57" s="103">
        <f>P58+P62</f>
        <v>-54314751.13999996</v>
      </c>
      <c r="Q57" s="104">
        <f>Q58+Q62</f>
        <v>-330131142.61999977</v>
      </c>
      <c r="R57" s="102">
        <f t="shared" si="7"/>
        <v>-384445893.75999975</v>
      </c>
      <c r="S57" s="160">
        <f t="shared" si="8"/>
        <v>-50798950.44999999</v>
      </c>
      <c r="T57" s="160">
        <f t="shared" si="9"/>
        <v>-365172337.0299993</v>
      </c>
      <c r="U57" s="160">
        <f t="shared" si="10"/>
        <v>-415971287.47999936</v>
      </c>
      <c r="V57" s="160">
        <f t="shared" si="11"/>
        <v>-67860784.53</v>
      </c>
      <c r="W57" s="160">
        <f t="shared" si="12"/>
        <v>-375977955.1600002</v>
      </c>
      <c r="X57" s="160">
        <f t="shared" si="13"/>
        <v>-443838739.6900002</v>
      </c>
    </row>
    <row r="58" spans="1:24" ht="12.75">
      <c r="A58" s="280" t="s">
        <v>110</v>
      </c>
      <c r="B58" s="281"/>
      <c r="C58" s="281"/>
      <c r="D58" s="281"/>
      <c r="E58" s="282"/>
      <c r="F58" s="10">
        <v>175</v>
      </c>
      <c r="G58" s="76">
        <v>-55522657.58999999</v>
      </c>
      <c r="H58" s="77">
        <v>-323351282.52999955</v>
      </c>
      <c r="I58" s="75">
        <v>-378873940.1199995</v>
      </c>
      <c r="J58" s="76">
        <v>-67208560.12999998</v>
      </c>
      <c r="K58" s="77">
        <v>-331272310.85</v>
      </c>
      <c r="L58" s="75">
        <v>-398480870.98</v>
      </c>
      <c r="M58" s="103">
        <f>SUM(M59:M61)</f>
        <v>-26909609.21</v>
      </c>
      <c r="N58" s="104">
        <f>SUM(N59:N61)</f>
        <v>-138685154.45</v>
      </c>
      <c r="O58" s="102">
        <f t="shared" si="6"/>
        <v>-165594763.66</v>
      </c>
      <c r="P58" s="103">
        <f>SUM(P59:P61)</f>
        <v>-32332568.949999966</v>
      </c>
      <c r="Q58" s="104">
        <f>SUM(Q59:Q61)</f>
        <v>-170576531.57999983</v>
      </c>
      <c r="R58" s="102">
        <f t="shared" si="7"/>
        <v>-202909100.5299998</v>
      </c>
      <c r="S58" s="160">
        <f t="shared" si="8"/>
        <v>-28613048.379999988</v>
      </c>
      <c r="T58" s="160">
        <f t="shared" si="9"/>
        <v>-184666128.07999957</v>
      </c>
      <c r="U58" s="160">
        <f t="shared" si="10"/>
        <v>-213279176.45999953</v>
      </c>
      <c r="V58" s="160">
        <f t="shared" si="11"/>
        <v>-34875991.180000015</v>
      </c>
      <c r="W58" s="160">
        <f t="shared" si="12"/>
        <v>-160695779.2700002</v>
      </c>
      <c r="X58" s="160">
        <f t="shared" si="13"/>
        <v>-195571770.45000023</v>
      </c>
    </row>
    <row r="59" spans="1:24" ht="12.75">
      <c r="A59" s="280" t="s">
        <v>29</v>
      </c>
      <c r="B59" s="281"/>
      <c r="C59" s="281"/>
      <c r="D59" s="281"/>
      <c r="E59" s="282"/>
      <c r="F59" s="10">
        <v>176</v>
      </c>
      <c r="G59" s="5">
        <v>-34630848.27</v>
      </c>
      <c r="H59" s="6">
        <v>-212973273.47999966</v>
      </c>
      <c r="I59" s="75">
        <v>-247604121.74999967</v>
      </c>
      <c r="J59" s="5">
        <v>-40573058.20999999</v>
      </c>
      <c r="K59" s="6">
        <v>-247998769.99</v>
      </c>
      <c r="L59" s="75">
        <v>-288571828.2</v>
      </c>
      <c r="M59" s="100">
        <v>-17354119.680000003</v>
      </c>
      <c r="N59" s="101">
        <v>-98283428.03</v>
      </c>
      <c r="O59" s="102">
        <f t="shared" si="6"/>
        <v>-115637547.71000001</v>
      </c>
      <c r="P59" s="100">
        <v>-21469630.259999968</v>
      </c>
      <c r="Q59" s="101">
        <v>-114213273.51999992</v>
      </c>
      <c r="R59" s="102">
        <f t="shared" si="7"/>
        <v>-135682903.77999988</v>
      </c>
      <c r="S59" s="160">
        <f t="shared" si="8"/>
        <v>-17276728.59</v>
      </c>
      <c r="T59" s="160">
        <f t="shared" si="9"/>
        <v>-114689845.44999966</v>
      </c>
      <c r="U59" s="160">
        <f t="shared" si="10"/>
        <v>-131966574.03999966</v>
      </c>
      <c r="V59" s="160">
        <f t="shared" si="11"/>
        <v>-19103427.950000025</v>
      </c>
      <c r="W59" s="160">
        <f t="shared" si="12"/>
        <v>-133785496.47000009</v>
      </c>
      <c r="X59" s="160">
        <f t="shared" si="13"/>
        <v>-152888924.4200001</v>
      </c>
    </row>
    <row r="60" spans="1:24" ht="12.75">
      <c r="A60" s="280" t="s">
        <v>30</v>
      </c>
      <c r="B60" s="281"/>
      <c r="C60" s="281"/>
      <c r="D60" s="281"/>
      <c r="E60" s="282"/>
      <c r="F60" s="10">
        <v>177</v>
      </c>
      <c r="G60" s="5">
        <v>-20891809.31999998</v>
      </c>
      <c r="H60" s="6">
        <v>-110378009.04999991</v>
      </c>
      <c r="I60" s="75">
        <v>-131269818.36999989</v>
      </c>
      <c r="J60" s="5">
        <v>-26635501.919999987</v>
      </c>
      <c r="K60" s="6">
        <v>-134580778.56</v>
      </c>
      <c r="L60" s="75">
        <v>-161216280.48</v>
      </c>
      <c r="M60" s="100">
        <v>-9555489.529999996</v>
      </c>
      <c r="N60" s="101">
        <v>-40401726.41999997</v>
      </c>
      <c r="O60" s="102">
        <f t="shared" si="6"/>
        <v>-49957215.949999966</v>
      </c>
      <c r="P60" s="100">
        <v>-10862938.689999996</v>
      </c>
      <c r="Q60" s="101">
        <v>-56363258.059999906</v>
      </c>
      <c r="R60" s="102">
        <f t="shared" si="7"/>
        <v>-67226196.7499999</v>
      </c>
      <c r="S60" s="160">
        <f t="shared" si="8"/>
        <v>-11336319.789999986</v>
      </c>
      <c r="T60" s="160">
        <f t="shared" si="9"/>
        <v>-69976282.62999994</v>
      </c>
      <c r="U60" s="160">
        <f t="shared" si="10"/>
        <v>-81312602.41999993</v>
      </c>
      <c r="V60" s="160">
        <f t="shared" si="11"/>
        <v>-15772563.229999991</v>
      </c>
      <c r="W60" s="160">
        <f t="shared" si="12"/>
        <v>-78217520.50000009</v>
      </c>
      <c r="X60" s="160">
        <f t="shared" si="13"/>
        <v>-93990083.7300001</v>
      </c>
    </row>
    <row r="61" spans="1:24" ht="12.75">
      <c r="A61" s="280" t="s">
        <v>31</v>
      </c>
      <c r="B61" s="281"/>
      <c r="C61" s="281"/>
      <c r="D61" s="281"/>
      <c r="E61" s="282"/>
      <c r="F61" s="10">
        <v>178</v>
      </c>
      <c r="G61" s="5"/>
      <c r="H61" s="6"/>
      <c r="I61" s="75">
        <v>0</v>
      </c>
      <c r="J61" s="5">
        <v>0</v>
      </c>
      <c r="K61" s="6">
        <v>51307237.7</v>
      </c>
      <c r="L61" s="75">
        <v>51307237.7</v>
      </c>
      <c r="M61" s="100"/>
      <c r="N61" s="101">
        <v>0</v>
      </c>
      <c r="O61" s="102">
        <f t="shared" si="6"/>
        <v>0</v>
      </c>
      <c r="P61" s="100"/>
      <c r="Q61" s="101"/>
      <c r="R61" s="102">
        <f t="shared" si="7"/>
        <v>0</v>
      </c>
      <c r="S61" s="160">
        <f t="shared" si="8"/>
        <v>0</v>
      </c>
      <c r="T61" s="160">
        <f t="shared" si="9"/>
        <v>0</v>
      </c>
      <c r="U61" s="160">
        <f t="shared" si="10"/>
        <v>0</v>
      </c>
      <c r="V61" s="160">
        <f t="shared" si="11"/>
        <v>0</v>
      </c>
      <c r="W61" s="160">
        <f t="shared" si="12"/>
        <v>51307237.7</v>
      </c>
      <c r="X61" s="160">
        <f t="shared" si="13"/>
        <v>51307237.7</v>
      </c>
    </row>
    <row r="62" spans="1:24" ht="24" customHeight="1">
      <c r="A62" s="280" t="s">
        <v>111</v>
      </c>
      <c r="B62" s="281"/>
      <c r="C62" s="281"/>
      <c r="D62" s="281"/>
      <c r="E62" s="282"/>
      <c r="F62" s="10">
        <v>179</v>
      </c>
      <c r="G62" s="76">
        <v>-51325155.5</v>
      </c>
      <c r="H62" s="77">
        <v>-377894340.2399997</v>
      </c>
      <c r="I62" s="75">
        <v>-429219495.7399997</v>
      </c>
      <c r="J62" s="76">
        <v>-54966975.53999999</v>
      </c>
      <c r="K62" s="77">
        <v>-374836786.92999995</v>
      </c>
      <c r="L62" s="75">
        <v>-429803762.4699999</v>
      </c>
      <c r="M62" s="103">
        <f>SUM(M63:M65)</f>
        <v>-29139253.43</v>
      </c>
      <c r="N62" s="104">
        <f>SUM(N63:N65)</f>
        <v>-197388131.28999996</v>
      </c>
      <c r="O62" s="102">
        <f t="shared" si="6"/>
        <v>-226527384.71999997</v>
      </c>
      <c r="P62" s="103">
        <f>SUM(P63:P65)</f>
        <v>-21982182.189999998</v>
      </c>
      <c r="Q62" s="104">
        <f>SUM(Q63:Q65)</f>
        <v>-159554611.0399999</v>
      </c>
      <c r="R62" s="102">
        <f t="shared" si="7"/>
        <v>-181536793.2299999</v>
      </c>
      <c r="S62" s="160">
        <f t="shared" si="8"/>
        <v>-22185902.07</v>
      </c>
      <c r="T62" s="160">
        <f t="shared" si="9"/>
        <v>-180506208.94999975</v>
      </c>
      <c r="U62" s="160">
        <f t="shared" si="10"/>
        <v>-202692111.01999974</v>
      </c>
      <c r="V62" s="160">
        <f t="shared" si="11"/>
        <v>-32984793.349999994</v>
      </c>
      <c r="W62" s="160">
        <f t="shared" si="12"/>
        <v>-215282175.89000005</v>
      </c>
      <c r="X62" s="160">
        <f t="shared" si="13"/>
        <v>-248266969.24</v>
      </c>
    </row>
    <row r="63" spans="1:24" ht="12.75">
      <c r="A63" s="280" t="s">
        <v>32</v>
      </c>
      <c r="B63" s="281"/>
      <c r="C63" s="281"/>
      <c r="D63" s="281"/>
      <c r="E63" s="282"/>
      <c r="F63" s="10">
        <v>180</v>
      </c>
      <c r="G63" s="5">
        <v>-1411052.8800000001</v>
      </c>
      <c r="H63" s="6">
        <v>-36273510.75</v>
      </c>
      <c r="I63" s="75">
        <v>-37684563.63</v>
      </c>
      <c r="J63" s="5">
        <v>-1160124.1099999999</v>
      </c>
      <c r="K63" s="6">
        <v>-37104690.61</v>
      </c>
      <c r="L63" s="75">
        <v>-38264814.72</v>
      </c>
      <c r="M63" s="100">
        <v>-919902.5900000001</v>
      </c>
      <c r="N63" s="101">
        <v>-17417272.16</v>
      </c>
      <c r="O63" s="102">
        <f t="shared" si="6"/>
        <v>-18337174.75</v>
      </c>
      <c r="P63" s="100">
        <v>-499280.9599999999</v>
      </c>
      <c r="Q63" s="101">
        <v>-18371763.87999999</v>
      </c>
      <c r="R63" s="102">
        <f t="shared" si="7"/>
        <v>-18871044.839999992</v>
      </c>
      <c r="S63" s="160">
        <f t="shared" si="8"/>
        <v>-491150.29000000004</v>
      </c>
      <c r="T63" s="160">
        <f t="shared" si="9"/>
        <v>-18856238.59</v>
      </c>
      <c r="U63" s="160">
        <f t="shared" si="10"/>
        <v>-19347388.880000003</v>
      </c>
      <c r="V63" s="160">
        <f t="shared" si="11"/>
        <v>-660843.1499999999</v>
      </c>
      <c r="W63" s="160">
        <f t="shared" si="12"/>
        <v>-18732926.730000008</v>
      </c>
      <c r="X63" s="160">
        <f t="shared" si="13"/>
        <v>-19393769.880000006</v>
      </c>
    </row>
    <row r="64" spans="1:24" ht="12.75">
      <c r="A64" s="280" t="s">
        <v>47</v>
      </c>
      <c r="B64" s="281"/>
      <c r="C64" s="281"/>
      <c r="D64" s="281"/>
      <c r="E64" s="282"/>
      <c r="F64" s="10">
        <v>181</v>
      </c>
      <c r="G64" s="5">
        <v>-27993356.71</v>
      </c>
      <c r="H64" s="6">
        <v>-199091491.9399998</v>
      </c>
      <c r="I64" s="75">
        <v>-227084848.6499998</v>
      </c>
      <c r="J64" s="5">
        <v>-23555220.92</v>
      </c>
      <c r="K64" s="6">
        <v>-159060831.14</v>
      </c>
      <c r="L64" s="75">
        <v>-182616052.06</v>
      </c>
      <c r="M64" s="100">
        <v>-16460437.049999997</v>
      </c>
      <c r="N64" s="101">
        <v>-112119419.58000001</v>
      </c>
      <c r="O64" s="102">
        <f t="shared" si="6"/>
        <v>-128579856.63000001</v>
      </c>
      <c r="P64" s="100">
        <v>-11034204.25</v>
      </c>
      <c r="Q64" s="101">
        <v>-78737184.76999994</v>
      </c>
      <c r="R64" s="102">
        <f t="shared" si="7"/>
        <v>-89771389.01999994</v>
      </c>
      <c r="S64" s="160">
        <f t="shared" si="8"/>
        <v>-11532919.660000004</v>
      </c>
      <c r="T64" s="160">
        <f t="shared" si="9"/>
        <v>-86972072.35999978</v>
      </c>
      <c r="U64" s="160">
        <f t="shared" si="10"/>
        <v>-98504992.01999979</v>
      </c>
      <c r="V64" s="160">
        <f t="shared" si="11"/>
        <v>-12521016.670000002</v>
      </c>
      <c r="W64" s="160">
        <f t="shared" si="12"/>
        <v>-80323646.37000005</v>
      </c>
      <c r="X64" s="160">
        <f t="shared" si="13"/>
        <v>-92844663.04000007</v>
      </c>
    </row>
    <row r="65" spans="1:24" ht="12.75">
      <c r="A65" s="280" t="s">
        <v>48</v>
      </c>
      <c r="B65" s="281"/>
      <c r="C65" s="281"/>
      <c r="D65" s="281"/>
      <c r="E65" s="282"/>
      <c r="F65" s="10">
        <v>182</v>
      </c>
      <c r="G65" s="5">
        <v>-21920745.91</v>
      </c>
      <c r="H65" s="6">
        <v>-142529337.54999992</v>
      </c>
      <c r="I65" s="75">
        <v>-164450083.45999992</v>
      </c>
      <c r="J65" s="5">
        <v>-30251630.509999994</v>
      </c>
      <c r="K65" s="6">
        <v>-178671265.17999992</v>
      </c>
      <c r="L65" s="75">
        <v>-208922895.6899999</v>
      </c>
      <c r="M65" s="100">
        <v>-11758913.790000001</v>
      </c>
      <c r="N65" s="101">
        <v>-67851439.54999997</v>
      </c>
      <c r="O65" s="102">
        <f t="shared" si="6"/>
        <v>-79610353.33999997</v>
      </c>
      <c r="P65" s="100">
        <v>-10448696.979999997</v>
      </c>
      <c r="Q65" s="101">
        <v>-62445662.38999997</v>
      </c>
      <c r="R65" s="102">
        <f t="shared" si="7"/>
        <v>-72894359.36999997</v>
      </c>
      <c r="S65" s="160">
        <f t="shared" si="8"/>
        <v>-10161832.12</v>
      </c>
      <c r="T65" s="160">
        <f t="shared" si="9"/>
        <v>-74677897.99999996</v>
      </c>
      <c r="U65" s="160">
        <f t="shared" si="10"/>
        <v>-84839730.11999995</v>
      </c>
      <c r="V65" s="160">
        <f t="shared" si="11"/>
        <v>-19802933.529999997</v>
      </c>
      <c r="W65" s="160">
        <f t="shared" si="12"/>
        <v>-116225602.78999995</v>
      </c>
      <c r="X65" s="160">
        <f t="shared" si="13"/>
        <v>-136028536.31999993</v>
      </c>
    </row>
    <row r="66" spans="1:24" ht="12.75">
      <c r="A66" s="283" t="s">
        <v>112</v>
      </c>
      <c r="B66" s="281"/>
      <c r="C66" s="281"/>
      <c r="D66" s="281"/>
      <c r="E66" s="282"/>
      <c r="F66" s="10">
        <v>183</v>
      </c>
      <c r="G66" s="76">
        <v>-23452934.27999997</v>
      </c>
      <c r="H66" s="77">
        <v>-122542381.94999999</v>
      </c>
      <c r="I66" s="75">
        <v>-145995316.22999996</v>
      </c>
      <c r="J66" s="76">
        <v>-24643723.560000002</v>
      </c>
      <c r="K66" s="77">
        <v>-80895859.09</v>
      </c>
      <c r="L66" s="75">
        <v>-105539582.65</v>
      </c>
      <c r="M66" s="103">
        <f>SUM(M67:M73)</f>
        <v>-33382249.399999995</v>
      </c>
      <c r="N66" s="104">
        <f>SUM(N67:N73)</f>
        <v>-32605482.73</v>
      </c>
      <c r="O66" s="102">
        <f t="shared" si="6"/>
        <v>-65987732.129999995</v>
      </c>
      <c r="P66" s="103">
        <f>SUM(P67:P73)</f>
        <v>-37684749.9</v>
      </c>
      <c r="Q66" s="104">
        <f>SUM(Q67:Q73)</f>
        <v>-53106791.999999925</v>
      </c>
      <c r="R66" s="102">
        <f t="shared" si="7"/>
        <v>-90791541.89999992</v>
      </c>
      <c r="S66" s="160">
        <f t="shared" si="8"/>
        <v>9929315.120000023</v>
      </c>
      <c r="T66" s="160">
        <f t="shared" si="9"/>
        <v>-89936899.21999998</v>
      </c>
      <c r="U66" s="160">
        <f t="shared" si="10"/>
        <v>-80007584.09999996</v>
      </c>
      <c r="V66" s="160">
        <f t="shared" si="11"/>
        <v>13041026.339999996</v>
      </c>
      <c r="W66" s="160">
        <f t="shared" si="12"/>
        <v>-27789067.090000078</v>
      </c>
      <c r="X66" s="160">
        <f t="shared" si="13"/>
        <v>-14748040.75000009</v>
      </c>
    </row>
    <row r="67" spans="1:24" ht="21" customHeight="1">
      <c r="A67" s="280" t="s">
        <v>221</v>
      </c>
      <c r="B67" s="281"/>
      <c r="C67" s="281"/>
      <c r="D67" s="281"/>
      <c r="E67" s="282"/>
      <c r="F67" s="10">
        <v>184</v>
      </c>
      <c r="G67" s="5"/>
      <c r="H67" s="6"/>
      <c r="I67" s="75">
        <v>0</v>
      </c>
      <c r="J67" s="5">
        <v>0</v>
      </c>
      <c r="K67" s="6">
        <v>0</v>
      </c>
      <c r="L67" s="75">
        <v>0</v>
      </c>
      <c r="M67" s="100"/>
      <c r="N67" s="101">
        <v>0</v>
      </c>
      <c r="O67" s="102">
        <f t="shared" si="6"/>
        <v>0</v>
      </c>
      <c r="P67" s="100">
        <v>0</v>
      </c>
      <c r="Q67" s="101">
        <v>0</v>
      </c>
      <c r="R67" s="102">
        <f t="shared" si="7"/>
        <v>0</v>
      </c>
      <c r="S67" s="160">
        <f t="shared" si="8"/>
        <v>0</v>
      </c>
      <c r="T67" s="160">
        <f t="shared" si="9"/>
        <v>0</v>
      </c>
      <c r="U67" s="160">
        <f t="shared" si="10"/>
        <v>0</v>
      </c>
      <c r="V67" s="160">
        <f t="shared" si="11"/>
        <v>0</v>
      </c>
      <c r="W67" s="160">
        <f t="shared" si="12"/>
        <v>0</v>
      </c>
      <c r="X67" s="160">
        <f t="shared" si="13"/>
        <v>0</v>
      </c>
    </row>
    <row r="68" spans="1:24" ht="12.75">
      <c r="A68" s="280" t="s">
        <v>49</v>
      </c>
      <c r="B68" s="281"/>
      <c r="C68" s="281"/>
      <c r="D68" s="281"/>
      <c r="E68" s="282"/>
      <c r="F68" s="10">
        <v>185</v>
      </c>
      <c r="G68" s="5"/>
      <c r="H68" s="6"/>
      <c r="I68" s="75">
        <v>0</v>
      </c>
      <c r="J68" s="5">
        <v>0</v>
      </c>
      <c r="K68" s="6">
        <v>0</v>
      </c>
      <c r="L68" s="75">
        <v>0</v>
      </c>
      <c r="M68" s="100"/>
      <c r="N68" s="101">
        <v>0</v>
      </c>
      <c r="O68" s="102">
        <f t="shared" si="6"/>
        <v>0</v>
      </c>
      <c r="P68" s="100">
        <v>0</v>
      </c>
      <c r="Q68" s="101">
        <v>0</v>
      </c>
      <c r="R68" s="102">
        <f t="shared" si="7"/>
        <v>0</v>
      </c>
      <c r="S68" s="160">
        <f t="shared" si="8"/>
        <v>0</v>
      </c>
      <c r="T68" s="160">
        <f t="shared" si="9"/>
        <v>0</v>
      </c>
      <c r="U68" s="160">
        <f t="shared" si="10"/>
        <v>0</v>
      </c>
      <c r="V68" s="160">
        <f t="shared" si="11"/>
        <v>0</v>
      </c>
      <c r="W68" s="160">
        <f t="shared" si="12"/>
        <v>0</v>
      </c>
      <c r="X68" s="160">
        <f t="shared" si="13"/>
        <v>0</v>
      </c>
    </row>
    <row r="69" spans="1:24" ht="12.75">
      <c r="A69" s="280" t="s">
        <v>206</v>
      </c>
      <c r="B69" s="281"/>
      <c r="C69" s="281"/>
      <c r="D69" s="281"/>
      <c r="E69" s="282"/>
      <c r="F69" s="10">
        <v>186</v>
      </c>
      <c r="G69" s="5">
        <v>-16511901.579999974</v>
      </c>
      <c r="H69" s="6">
        <v>-69077629.5</v>
      </c>
      <c r="I69" s="75">
        <v>-85589531.07999997</v>
      </c>
      <c r="J69" s="5">
        <v>-1959677.0799999998</v>
      </c>
      <c r="K69" s="6">
        <v>-29595968.490000002</v>
      </c>
      <c r="L69" s="75">
        <v>-31555645.57</v>
      </c>
      <c r="M69" s="100">
        <v>-11965035.38</v>
      </c>
      <c r="N69" s="101">
        <v>-23886817.900000002</v>
      </c>
      <c r="O69" s="102">
        <f t="shared" si="6"/>
        <v>-35851853.28</v>
      </c>
      <c r="P69" s="100">
        <v>-1959677.0799999984</v>
      </c>
      <c r="Q69" s="101">
        <v>-29551443.689999964</v>
      </c>
      <c r="R69" s="102">
        <f t="shared" si="7"/>
        <v>-31511120.769999962</v>
      </c>
      <c r="S69" s="160">
        <f t="shared" si="8"/>
        <v>-4546866.199999973</v>
      </c>
      <c r="T69" s="160">
        <f t="shared" si="9"/>
        <v>-45190811.599999994</v>
      </c>
      <c r="U69" s="160">
        <f t="shared" si="10"/>
        <v>-49737677.79999997</v>
      </c>
      <c r="V69" s="160">
        <f t="shared" si="11"/>
        <v>0</v>
      </c>
      <c r="W69" s="160">
        <f t="shared" si="12"/>
        <v>-44524.800000038</v>
      </c>
      <c r="X69" s="160">
        <f t="shared" si="13"/>
        <v>-44524.800000038</v>
      </c>
    </row>
    <row r="70" spans="1:24" ht="23.25" customHeight="1">
      <c r="A70" s="280" t="s">
        <v>254</v>
      </c>
      <c r="B70" s="281"/>
      <c r="C70" s="281"/>
      <c r="D70" s="281"/>
      <c r="E70" s="282"/>
      <c r="F70" s="10">
        <v>187</v>
      </c>
      <c r="G70" s="5">
        <v>-90065.44999999998</v>
      </c>
      <c r="H70" s="6">
        <v>-1852556.5199999982</v>
      </c>
      <c r="I70" s="75">
        <v>-1942621.969999998</v>
      </c>
      <c r="J70" s="5">
        <v>-42814.22</v>
      </c>
      <c r="K70" s="6">
        <v>-714611.63</v>
      </c>
      <c r="L70" s="75">
        <v>-757425.85</v>
      </c>
      <c r="M70" s="100">
        <v>-90065.45</v>
      </c>
      <c r="N70" s="101">
        <v>-614905.5599999999</v>
      </c>
      <c r="O70" s="102">
        <f t="shared" si="6"/>
        <v>-704971.0099999999</v>
      </c>
      <c r="P70" s="100">
        <v>-42814.21999999991</v>
      </c>
      <c r="Q70" s="101">
        <v>-400283.719999999</v>
      </c>
      <c r="R70" s="102">
        <f t="shared" si="7"/>
        <v>-443097.9399999989</v>
      </c>
      <c r="S70" s="160">
        <f t="shared" si="8"/>
        <v>0</v>
      </c>
      <c r="T70" s="160">
        <f t="shared" si="9"/>
        <v>-1237650.959999998</v>
      </c>
      <c r="U70" s="160">
        <f t="shared" si="10"/>
        <v>-1237650.959999998</v>
      </c>
      <c r="V70" s="160">
        <f t="shared" si="11"/>
        <v>-9.458744898438454E-11</v>
      </c>
      <c r="W70" s="160">
        <f t="shared" si="12"/>
        <v>-314327.910000001</v>
      </c>
      <c r="X70" s="160">
        <f t="shared" si="13"/>
        <v>-314327.9100000011</v>
      </c>
    </row>
    <row r="71" spans="1:24" ht="19.5" customHeight="1">
      <c r="A71" s="280" t="s">
        <v>255</v>
      </c>
      <c r="B71" s="281"/>
      <c r="C71" s="281"/>
      <c r="D71" s="281"/>
      <c r="E71" s="282"/>
      <c r="F71" s="10">
        <v>188</v>
      </c>
      <c r="G71" s="5">
        <v>0</v>
      </c>
      <c r="H71" s="6">
        <v>-2093198.25</v>
      </c>
      <c r="I71" s="75">
        <v>-2093198.25</v>
      </c>
      <c r="J71" s="5">
        <v>0</v>
      </c>
      <c r="K71" s="6">
        <v>5.8945903713691905E-15</v>
      </c>
      <c r="L71" s="75">
        <v>5.8945903713691905E-15</v>
      </c>
      <c r="M71" s="100"/>
      <c r="N71" s="101">
        <v>-1304540.47</v>
      </c>
      <c r="O71" s="102">
        <f t="shared" si="6"/>
        <v>-1304540.47</v>
      </c>
      <c r="P71" s="100">
        <v>0</v>
      </c>
      <c r="Q71" s="101">
        <v>-19858.929999999968</v>
      </c>
      <c r="R71" s="102">
        <f t="shared" si="7"/>
        <v>-19858.929999999968</v>
      </c>
      <c r="S71" s="160">
        <f aca="true" t="shared" si="14" ref="S71:S99">+G71-M71</f>
        <v>0</v>
      </c>
      <c r="T71" s="160">
        <f aca="true" t="shared" si="15" ref="T71:T99">+H71-N71</f>
        <v>-788657.78</v>
      </c>
      <c r="U71" s="160">
        <f aca="true" t="shared" si="16" ref="U71:U99">+I71-O71</f>
        <v>-788657.78</v>
      </c>
      <c r="V71" s="160">
        <f aca="true" t="shared" si="17" ref="V71:V99">+J71-P71</f>
        <v>0</v>
      </c>
      <c r="W71" s="160">
        <f aca="true" t="shared" si="18" ref="W71:W99">+K71-Q71</f>
        <v>19858.929999999968</v>
      </c>
      <c r="X71" s="160">
        <f aca="true" t="shared" si="19" ref="X71:X99">+L71-R71</f>
        <v>19858.929999999968</v>
      </c>
    </row>
    <row r="72" spans="1:24" ht="12.75">
      <c r="A72" s="280" t="s">
        <v>257</v>
      </c>
      <c r="B72" s="281"/>
      <c r="C72" s="281"/>
      <c r="D72" s="281"/>
      <c r="E72" s="282"/>
      <c r="F72" s="10">
        <v>189</v>
      </c>
      <c r="G72" s="5">
        <v>-6219460.69</v>
      </c>
      <c r="H72" s="6"/>
      <c r="I72" s="75">
        <v>-6219460.69</v>
      </c>
      <c r="J72" s="5">
        <v>-22010904.790000003</v>
      </c>
      <c r="K72" s="6">
        <v>-6333557.08</v>
      </c>
      <c r="L72" s="75">
        <v>-28344461.870000005</v>
      </c>
      <c r="M72" s="100">
        <v>-21024586.729999997</v>
      </c>
      <c r="N72" s="101">
        <v>-4136020.6100000003</v>
      </c>
      <c r="O72" s="102">
        <f aca="true" t="shared" si="20" ref="O72:O99">M72+N72</f>
        <v>-25160607.339999996</v>
      </c>
      <c r="P72" s="100">
        <v>-35388905.77</v>
      </c>
      <c r="Q72" s="101">
        <v>-19244368.649999965</v>
      </c>
      <c r="R72" s="102">
        <f aca="true" t="shared" si="21" ref="R72:R99">P72+Q72</f>
        <v>-54633274.41999997</v>
      </c>
      <c r="S72" s="160">
        <f t="shared" si="14"/>
        <v>14805126.039999995</v>
      </c>
      <c r="T72" s="160">
        <f t="shared" si="15"/>
        <v>4136020.6100000003</v>
      </c>
      <c r="U72" s="160">
        <f t="shared" si="16"/>
        <v>18941146.649999995</v>
      </c>
      <c r="V72" s="160">
        <f t="shared" si="17"/>
        <v>13378000.98</v>
      </c>
      <c r="W72" s="160">
        <f t="shared" si="18"/>
        <v>12910811.569999965</v>
      </c>
      <c r="X72" s="160">
        <f t="shared" si="19"/>
        <v>26288812.549999967</v>
      </c>
    </row>
    <row r="73" spans="1:24" ht="12.75">
      <c r="A73" s="280" t="s">
        <v>256</v>
      </c>
      <c r="B73" s="281"/>
      <c r="C73" s="281"/>
      <c r="D73" s="281"/>
      <c r="E73" s="282"/>
      <c r="F73" s="10">
        <v>190</v>
      </c>
      <c r="G73" s="5">
        <v>-631506.56</v>
      </c>
      <c r="H73" s="6">
        <v>-49518997.68</v>
      </c>
      <c r="I73" s="75">
        <v>-50150504.24</v>
      </c>
      <c r="J73" s="5">
        <v>-630327.47</v>
      </c>
      <c r="K73" s="6">
        <v>-44251721.89000001</v>
      </c>
      <c r="L73" s="75">
        <v>-44882049.36000001</v>
      </c>
      <c r="M73" s="100">
        <v>-302561.84</v>
      </c>
      <c r="N73" s="101">
        <v>-2663198.1900000023</v>
      </c>
      <c r="O73" s="102">
        <f t="shared" si="20"/>
        <v>-2965760.030000002</v>
      </c>
      <c r="P73" s="100">
        <v>-293352.82999999984</v>
      </c>
      <c r="Q73" s="101">
        <v>-3890837.0099999965</v>
      </c>
      <c r="R73" s="102">
        <f t="shared" si="21"/>
        <v>-4184189.839999996</v>
      </c>
      <c r="S73" s="160">
        <f t="shared" si="14"/>
        <v>-328944.72000000003</v>
      </c>
      <c r="T73" s="160">
        <f t="shared" si="15"/>
        <v>-46855799.489999995</v>
      </c>
      <c r="U73" s="160">
        <f t="shared" si="16"/>
        <v>-47184744.21</v>
      </c>
      <c r="V73" s="160">
        <f t="shared" si="17"/>
        <v>-336974.64000000013</v>
      </c>
      <c r="W73" s="160">
        <f t="shared" si="18"/>
        <v>-40360884.88000001</v>
      </c>
      <c r="X73" s="160">
        <f t="shared" si="19"/>
        <v>-40697859.52000001</v>
      </c>
    </row>
    <row r="74" spans="1:24" ht="24.75" customHeight="1">
      <c r="A74" s="283" t="s">
        <v>113</v>
      </c>
      <c r="B74" s="281"/>
      <c r="C74" s="281"/>
      <c r="D74" s="281"/>
      <c r="E74" s="282"/>
      <c r="F74" s="10">
        <v>191</v>
      </c>
      <c r="G74" s="76">
        <v>-339053.0399999997</v>
      </c>
      <c r="H74" s="77">
        <v>-27822632.499999996</v>
      </c>
      <c r="I74" s="75">
        <v>-28161685.539999995</v>
      </c>
      <c r="J74" s="76">
        <v>-348298.5</v>
      </c>
      <c r="K74" s="77">
        <v>-23052152.029999997</v>
      </c>
      <c r="L74" s="75">
        <v>-23400450.529999997</v>
      </c>
      <c r="M74" s="103">
        <f>SUM(M75:M76)</f>
        <v>-205590.92</v>
      </c>
      <c r="N74" s="104">
        <f>SUM(N75:N76)</f>
        <v>-11464076.14</v>
      </c>
      <c r="O74" s="102">
        <f t="shared" si="20"/>
        <v>-11669667.06</v>
      </c>
      <c r="P74" s="103">
        <f>SUM(P75:P76)</f>
        <v>-217563.16999999987</v>
      </c>
      <c r="Q74" s="104">
        <f>SUM(Q75:Q76)</f>
        <v>-10510826.849999977</v>
      </c>
      <c r="R74" s="102">
        <f t="shared" si="21"/>
        <v>-10728390.019999977</v>
      </c>
      <c r="S74" s="160">
        <f t="shared" si="14"/>
        <v>-133462.11999999968</v>
      </c>
      <c r="T74" s="160">
        <f t="shared" si="15"/>
        <v>-16358556.359999996</v>
      </c>
      <c r="U74" s="160">
        <f t="shared" si="16"/>
        <v>-16492018.479999995</v>
      </c>
      <c r="V74" s="160">
        <f t="shared" si="17"/>
        <v>-130735.33000000013</v>
      </c>
      <c r="W74" s="160">
        <f t="shared" si="18"/>
        <v>-12541325.18000002</v>
      </c>
      <c r="X74" s="160">
        <f t="shared" si="19"/>
        <v>-12672060.51000002</v>
      </c>
    </row>
    <row r="75" spans="1:24" ht="12.75">
      <c r="A75" s="280" t="s">
        <v>50</v>
      </c>
      <c r="B75" s="281"/>
      <c r="C75" s="281"/>
      <c r="D75" s="281"/>
      <c r="E75" s="282"/>
      <c r="F75" s="10">
        <v>192</v>
      </c>
      <c r="G75" s="5"/>
      <c r="H75" s="6"/>
      <c r="I75" s="75">
        <v>0</v>
      </c>
      <c r="J75" s="5">
        <v>0</v>
      </c>
      <c r="K75" s="6">
        <v>0</v>
      </c>
      <c r="L75" s="75">
        <v>0</v>
      </c>
      <c r="M75" s="100"/>
      <c r="N75" s="101"/>
      <c r="O75" s="102">
        <f t="shared" si="20"/>
        <v>0</v>
      </c>
      <c r="P75" s="100"/>
      <c r="Q75" s="101">
        <v>0</v>
      </c>
      <c r="R75" s="102">
        <f t="shared" si="21"/>
        <v>0</v>
      </c>
      <c r="S75" s="160">
        <f t="shared" si="14"/>
        <v>0</v>
      </c>
      <c r="T75" s="160">
        <f t="shared" si="15"/>
        <v>0</v>
      </c>
      <c r="U75" s="160">
        <f t="shared" si="16"/>
        <v>0</v>
      </c>
      <c r="V75" s="160">
        <f t="shared" si="17"/>
        <v>0</v>
      </c>
      <c r="W75" s="160">
        <f t="shared" si="18"/>
        <v>0</v>
      </c>
      <c r="X75" s="160">
        <f t="shared" si="19"/>
        <v>0</v>
      </c>
    </row>
    <row r="76" spans="1:24" ht="12.75">
      <c r="A76" s="280" t="s">
        <v>51</v>
      </c>
      <c r="B76" s="281"/>
      <c r="C76" s="281"/>
      <c r="D76" s="281"/>
      <c r="E76" s="282"/>
      <c r="F76" s="10">
        <v>193</v>
      </c>
      <c r="G76" s="5">
        <v>-339053.0399999997</v>
      </c>
      <c r="H76" s="6">
        <v>-27822632.499999996</v>
      </c>
      <c r="I76" s="75">
        <v>-28161685.539999995</v>
      </c>
      <c r="J76" s="5">
        <v>-348298.5</v>
      </c>
      <c r="K76" s="6">
        <v>-23052152.029999997</v>
      </c>
      <c r="L76" s="75">
        <v>-23400450.529999997</v>
      </c>
      <c r="M76" s="100">
        <v>-205590.92</v>
      </c>
      <c r="N76" s="101">
        <v>-11464076.14</v>
      </c>
      <c r="O76" s="102">
        <f t="shared" si="20"/>
        <v>-11669667.06</v>
      </c>
      <c r="P76" s="100">
        <v>-217563.16999999987</v>
      </c>
      <c r="Q76" s="101">
        <v>-10510826.849999977</v>
      </c>
      <c r="R76" s="102">
        <f t="shared" si="21"/>
        <v>-10728390.019999977</v>
      </c>
      <c r="S76" s="160">
        <f t="shared" si="14"/>
        <v>-133462.11999999968</v>
      </c>
      <c r="T76" s="160">
        <f t="shared" si="15"/>
        <v>-16358556.359999996</v>
      </c>
      <c r="U76" s="160">
        <f t="shared" si="16"/>
        <v>-16492018.479999995</v>
      </c>
      <c r="V76" s="160">
        <f t="shared" si="17"/>
        <v>-130735.33000000013</v>
      </c>
      <c r="W76" s="160">
        <f t="shared" si="18"/>
        <v>-12541325.18000002</v>
      </c>
      <c r="X76" s="160">
        <f t="shared" si="19"/>
        <v>-12672060.51000002</v>
      </c>
    </row>
    <row r="77" spans="1:24" ht="12.75">
      <c r="A77" s="283" t="s">
        <v>59</v>
      </c>
      <c r="B77" s="281"/>
      <c r="C77" s="281"/>
      <c r="D77" s="281"/>
      <c r="E77" s="282"/>
      <c r="F77" s="10">
        <v>194</v>
      </c>
      <c r="G77" s="5">
        <v>0</v>
      </c>
      <c r="H77" s="6">
        <v>-12273575.499999993</v>
      </c>
      <c r="I77" s="75">
        <v>-12273575.499999993</v>
      </c>
      <c r="J77" s="5">
        <v>-5066.5199999999995</v>
      </c>
      <c r="K77" s="6">
        <v>-99499915.54</v>
      </c>
      <c r="L77" s="75">
        <v>-99504982.06</v>
      </c>
      <c r="M77" s="100"/>
      <c r="N77" s="101">
        <v>-1108915.2000000002</v>
      </c>
      <c r="O77" s="102">
        <f t="shared" si="20"/>
        <v>-1108915.2000000002</v>
      </c>
      <c r="P77" s="100">
        <v>-5865.299999999988</v>
      </c>
      <c r="Q77" s="101">
        <v>-1092997.2799999977</v>
      </c>
      <c r="R77" s="102">
        <f t="shared" si="21"/>
        <v>-1098862.5799999977</v>
      </c>
      <c r="S77" s="160">
        <f t="shared" si="14"/>
        <v>0</v>
      </c>
      <c r="T77" s="160">
        <f t="shared" si="15"/>
        <v>-11164660.299999993</v>
      </c>
      <c r="U77" s="160">
        <f t="shared" si="16"/>
        <v>-11164660.299999993</v>
      </c>
      <c r="V77" s="160">
        <f t="shared" si="17"/>
        <v>798.7799999999888</v>
      </c>
      <c r="W77" s="160">
        <f t="shared" si="18"/>
        <v>-98406918.26</v>
      </c>
      <c r="X77" s="160">
        <f t="shared" si="19"/>
        <v>-98406119.48</v>
      </c>
    </row>
    <row r="78" spans="1:24" ht="48" customHeight="1">
      <c r="A78" s="283" t="s">
        <v>365</v>
      </c>
      <c r="B78" s="281"/>
      <c r="C78" s="281"/>
      <c r="D78" s="281"/>
      <c r="E78" s="282"/>
      <c r="F78" s="10">
        <v>195</v>
      </c>
      <c r="G78" s="76">
        <v>3956235.9799999963</v>
      </c>
      <c r="H78" s="77">
        <v>63097524.90999801</v>
      </c>
      <c r="I78" s="75">
        <v>67053760.889998004</v>
      </c>
      <c r="J78" s="76">
        <v>21083399.190000143</v>
      </c>
      <c r="K78" s="77">
        <v>72636161.41000028</v>
      </c>
      <c r="L78" s="75">
        <v>93719560.60000043</v>
      </c>
      <c r="M78" s="103">
        <f>M7+M16+M30+M31+M32+M33+M42+M50+M54+M57+M66+M74+M77</f>
        <v>-395063.81000006397</v>
      </c>
      <c r="N78" s="104">
        <f>N7+N16+N30+N31+N32+N33+N42+N50+N54+N57+N66+N74+N77</f>
        <v>46317397.449999735</v>
      </c>
      <c r="O78" s="102">
        <f t="shared" si="20"/>
        <v>45922333.63999967</v>
      </c>
      <c r="P78" s="103">
        <f>P7+P16+P30+P31+P32+P33+P42+P50+P54+P57+P66+P74+P77</f>
        <v>17164053.2799989</v>
      </c>
      <c r="Q78" s="104">
        <f>Q7+Q16+Q30+Q31+Q32+Q33+Q42+Q50+Q54+Q57+Q66+Q74+Q77</f>
        <v>69593347.72999844</v>
      </c>
      <c r="R78" s="102">
        <f t="shared" si="21"/>
        <v>86757401.00999734</v>
      </c>
      <c r="S78" s="160">
        <f t="shared" si="14"/>
        <v>4351299.790000061</v>
      </c>
      <c r="T78" s="160">
        <f t="shared" si="15"/>
        <v>16780127.459998272</v>
      </c>
      <c r="U78" s="160">
        <f t="shared" si="16"/>
        <v>21131427.24999833</v>
      </c>
      <c r="V78" s="160">
        <f t="shared" si="17"/>
        <v>3919345.9100012444</v>
      </c>
      <c r="W78" s="160">
        <f t="shared" si="18"/>
        <v>3042813.68000184</v>
      </c>
      <c r="X78" s="160">
        <f t="shared" si="19"/>
        <v>6962159.590003088</v>
      </c>
    </row>
    <row r="79" spans="1:24" ht="12.75">
      <c r="A79" s="283" t="s">
        <v>114</v>
      </c>
      <c r="B79" s="281"/>
      <c r="C79" s="281"/>
      <c r="D79" s="281"/>
      <c r="E79" s="282"/>
      <c r="F79" s="10">
        <v>196</v>
      </c>
      <c r="G79" s="76">
        <v>-1978315.11</v>
      </c>
      <c r="H79" s="77">
        <v>-18304601.39</v>
      </c>
      <c r="I79" s="75">
        <v>-20282916.5</v>
      </c>
      <c r="J79" s="76">
        <v>-322537.81</v>
      </c>
      <c r="K79" s="77">
        <v>-38673194.00562515</v>
      </c>
      <c r="L79" s="75">
        <v>-38995731.81562515</v>
      </c>
      <c r="M79" s="103">
        <f>SUM(M80:M81)</f>
        <v>0</v>
      </c>
      <c r="N79" s="104">
        <f>SUM(N80:N81)</f>
        <v>-9263479.489999948</v>
      </c>
      <c r="O79" s="102">
        <f t="shared" si="20"/>
        <v>-9263479.489999948</v>
      </c>
      <c r="P79" s="103">
        <f>SUM(P80:P81)</f>
        <v>-1049512.8100000003</v>
      </c>
      <c r="Q79" s="104">
        <f>SUM(Q80:Q81)</f>
        <v>-9741888.29999954</v>
      </c>
      <c r="R79" s="102">
        <f t="shared" si="21"/>
        <v>-10791401.109999541</v>
      </c>
      <c r="S79" s="160">
        <f t="shared" si="14"/>
        <v>-1978315.11</v>
      </c>
      <c r="T79" s="160">
        <f t="shared" si="15"/>
        <v>-9041121.900000053</v>
      </c>
      <c r="U79" s="160">
        <f t="shared" si="16"/>
        <v>-11019437.010000052</v>
      </c>
      <c r="V79" s="160">
        <f t="shared" si="17"/>
        <v>726975.0000000002</v>
      </c>
      <c r="W79" s="160">
        <f t="shared" si="18"/>
        <v>-28931305.70562561</v>
      </c>
      <c r="X79" s="160">
        <f t="shared" si="19"/>
        <v>-28204330.705625612</v>
      </c>
    </row>
    <row r="80" spans="1:24" ht="12.75">
      <c r="A80" s="280" t="s">
        <v>52</v>
      </c>
      <c r="B80" s="281"/>
      <c r="C80" s="281"/>
      <c r="D80" s="281"/>
      <c r="E80" s="282"/>
      <c r="F80" s="10">
        <v>197</v>
      </c>
      <c r="G80" s="5"/>
      <c r="H80" s="6"/>
      <c r="I80" s="75">
        <v>0</v>
      </c>
      <c r="J80" s="5">
        <v>0</v>
      </c>
      <c r="K80" s="6">
        <v>0</v>
      </c>
      <c r="L80" s="75">
        <v>0</v>
      </c>
      <c r="M80" s="100"/>
      <c r="N80" s="101"/>
      <c r="O80" s="102">
        <f t="shared" si="20"/>
        <v>0</v>
      </c>
      <c r="P80" s="100"/>
      <c r="Q80" s="101">
        <v>0</v>
      </c>
      <c r="R80" s="102">
        <f t="shared" si="21"/>
        <v>0</v>
      </c>
      <c r="S80" s="160">
        <f t="shared" si="14"/>
        <v>0</v>
      </c>
      <c r="T80" s="160">
        <f t="shared" si="15"/>
        <v>0</v>
      </c>
      <c r="U80" s="160">
        <f t="shared" si="16"/>
        <v>0</v>
      </c>
      <c r="V80" s="160">
        <f t="shared" si="17"/>
        <v>0</v>
      </c>
      <c r="W80" s="160">
        <f t="shared" si="18"/>
        <v>0</v>
      </c>
      <c r="X80" s="160">
        <f t="shared" si="19"/>
        <v>0</v>
      </c>
    </row>
    <row r="81" spans="1:24" ht="12.75">
      <c r="A81" s="280" t="s">
        <v>53</v>
      </c>
      <c r="B81" s="281"/>
      <c r="C81" s="281"/>
      <c r="D81" s="281"/>
      <c r="E81" s="282"/>
      <c r="F81" s="10">
        <v>198</v>
      </c>
      <c r="G81" s="5">
        <v>-1978315.11</v>
      </c>
      <c r="H81" s="6">
        <v>-18304601.39</v>
      </c>
      <c r="I81" s="75">
        <v>-20282916.5</v>
      </c>
      <c r="J81" s="5">
        <v>-322537.81</v>
      </c>
      <c r="K81" s="6">
        <v>-38673194.00562515</v>
      </c>
      <c r="L81" s="75">
        <v>-38995731.81562515</v>
      </c>
      <c r="M81" s="100"/>
      <c r="N81" s="101">
        <v>-9263479.489999948</v>
      </c>
      <c r="O81" s="102">
        <f t="shared" si="20"/>
        <v>-9263479.489999948</v>
      </c>
      <c r="P81" s="100">
        <v>-1049512.8100000003</v>
      </c>
      <c r="Q81" s="101">
        <v>-9741888.29999954</v>
      </c>
      <c r="R81" s="102">
        <f t="shared" si="21"/>
        <v>-10791401.109999541</v>
      </c>
      <c r="S81" s="160">
        <f t="shared" si="14"/>
        <v>-1978315.11</v>
      </c>
      <c r="T81" s="160">
        <f t="shared" si="15"/>
        <v>-9041121.900000053</v>
      </c>
      <c r="U81" s="160">
        <f t="shared" si="16"/>
        <v>-11019437.010000052</v>
      </c>
      <c r="V81" s="160">
        <f t="shared" si="17"/>
        <v>726975.0000000002</v>
      </c>
      <c r="W81" s="160">
        <f t="shared" si="18"/>
        <v>-28931305.70562561</v>
      </c>
      <c r="X81" s="160">
        <f t="shared" si="19"/>
        <v>-28204330.705625612</v>
      </c>
    </row>
    <row r="82" spans="1:24" ht="21" customHeight="1">
      <c r="A82" s="283" t="s">
        <v>208</v>
      </c>
      <c r="B82" s="281"/>
      <c r="C82" s="281"/>
      <c r="D82" s="281"/>
      <c r="E82" s="282"/>
      <c r="F82" s="10">
        <v>199</v>
      </c>
      <c r="G82" s="76">
        <v>1977920.8699999962</v>
      </c>
      <c r="H82" s="77">
        <v>44792923.51999801</v>
      </c>
      <c r="I82" s="75">
        <v>46770844.389998004</v>
      </c>
      <c r="J82" s="76">
        <v>20760861.380000144</v>
      </c>
      <c r="K82" s="77">
        <v>33962967.40437513</v>
      </c>
      <c r="L82" s="75">
        <v>54723828.78437527</v>
      </c>
      <c r="M82" s="103">
        <f>M78+M79</f>
        <v>-395063.81000006397</v>
      </c>
      <c r="N82" s="104">
        <f>N78+N79</f>
        <v>37053917.959999785</v>
      </c>
      <c r="O82" s="102">
        <f t="shared" si="20"/>
        <v>36658854.14999972</v>
      </c>
      <c r="P82" s="103">
        <f>P78+P79</f>
        <v>16114540.469998898</v>
      </c>
      <c r="Q82" s="104">
        <f>Q78+Q79</f>
        <v>59851459.4299989</v>
      </c>
      <c r="R82" s="102">
        <f>P82+Q82</f>
        <v>75965999.8999978</v>
      </c>
      <c r="S82" s="160">
        <f t="shared" si="14"/>
        <v>2372984.6800000602</v>
      </c>
      <c r="T82" s="160">
        <f t="shared" si="15"/>
        <v>7739005.559998222</v>
      </c>
      <c r="U82" s="160">
        <f t="shared" si="16"/>
        <v>10111990.239998281</v>
      </c>
      <c r="V82" s="160">
        <f t="shared" si="17"/>
        <v>4646320.910001246</v>
      </c>
      <c r="W82" s="160">
        <f t="shared" si="18"/>
        <v>-25888492.02562377</v>
      </c>
      <c r="X82" s="160">
        <f t="shared" si="19"/>
        <v>-21242171.115622528</v>
      </c>
    </row>
    <row r="83" spans="1:24" ht="12.75">
      <c r="A83" s="283" t="s">
        <v>258</v>
      </c>
      <c r="B83" s="284"/>
      <c r="C83" s="284"/>
      <c r="D83" s="284"/>
      <c r="E83" s="289"/>
      <c r="F83" s="10">
        <v>200</v>
      </c>
      <c r="G83" s="5"/>
      <c r="H83" s="6"/>
      <c r="I83" s="75">
        <v>0</v>
      </c>
      <c r="J83" s="5"/>
      <c r="K83" s="6"/>
      <c r="L83" s="75">
        <v>0</v>
      </c>
      <c r="M83" s="100"/>
      <c r="N83" s="101"/>
      <c r="O83" s="102">
        <f t="shared" si="20"/>
        <v>0</v>
      </c>
      <c r="P83" s="100"/>
      <c r="Q83" s="101"/>
      <c r="R83" s="102">
        <f t="shared" si="21"/>
        <v>0</v>
      </c>
      <c r="S83" s="160">
        <f t="shared" si="14"/>
        <v>0</v>
      </c>
      <c r="T83" s="160">
        <f t="shared" si="15"/>
        <v>0</v>
      </c>
      <c r="U83" s="160">
        <f t="shared" si="16"/>
        <v>0</v>
      </c>
      <c r="V83" s="160">
        <f t="shared" si="17"/>
        <v>0</v>
      </c>
      <c r="W83" s="160">
        <f t="shared" si="18"/>
        <v>0</v>
      </c>
      <c r="X83" s="160">
        <f t="shared" si="19"/>
        <v>0</v>
      </c>
    </row>
    <row r="84" spans="1:24" ht="12.75">
      <c r="A84" s="283" t="s">
        <v>259</v>
      </c>
      <c r="B84" s="284"/>
      <c r="C84" s="284"/>
      <c r="D84" s="284"/>
      <c r="E84" s="289"/>
      <c r="F84" s="10">
        <v>201</v>
      </c>
      <c r="G84" s="5"/>
      <c r="H84" s="195"/>
      <c r="I84" s="75">
        <v>0</v>
      </c>
      <c r="J84" s="5"/>
      <c r="K84" s="6"/>
      <c r="L84" s="75">
        <v>0</v>
      </c>
      <c r="M84" s="100"/>
      <c r="N84" s="101"/>
      <c r="O84" s="102">
        <f t="shared" si="20"/>
        <v>0</v>
      </c>
      <c r="P84" s="100"/>
      <c r="Q84" s="101"/>
      <c r="R84" s="102">
        <f t="shared" si="21"/>
        <v>0</v>
      </c>
      <c r="S84" s="160">
        <f t="shared" si="14"/>
        <v>0</v>
      </c>
      <c r="T84" s="160">
        <f t="shared" si="15"/>
        <v>0</v>
      </c>
      <c r="U84" s="160">
        <f t="shared" si="16"/>
        <v>0</v>
      </c>
      <c r="V84" s="160">
        <f t="shared" si="17"/>
        <v>0</v>
      </c>
      <c r="W84" s="160">
        <f t="shared" si="18"/>
        <v>0</v>
      </c>
      <c r="X84" s="160">
        <f t="shared" si="19"/>
        <v>0</v>
      </c>
    </row>
    <row r="85" spans="1:24" ht="12.75">
      <c r="A85" s="283" t="s">
        <v>264</v>
      </c>
      <c r="B85" s="284"/>
      <c r="C85" s="284"/>
      <c r="D85" s="284"/>
      <c r="E85" s="284"/>
      <c r="F85" s="10">
        <v>202</v>
      </c>
      <c r="G85" s="5">
        <v>625439999.9099998</v>
      </c>
      <c r="H85" s="195">
        <v>1839662615.9299967</v>
      </c>
      <c r="I85" s="81">
        <v>2465102615.8399963</v>
      </c>
      <c r="J85" s="5">
        <v>653705666.9800001</v>
      </c>
      <c r="K85" s="77">
        <v>1778820359.984375</v>
      </c>
      <c r="L85" s="81">
        <v>2432526026.964375</v>
      </c>
      <c r="M85" s="100">
        <f>+M7+M16+M30+M31+M32+M81</f>
        <v>367764495.8299999</v>
      </c>
      <c r="N85" s="100">
        <f>+N7+N16+N30+N31+N32+N81</f>
        <v>906670645.9199998</v>
      </c>
      <c r="O85" s="111">
        <f t="shared" si="20"/>
        <v>1274435141.7499998</v>
      </c>
      <c r="P85" s="100">
        <f>+P7+P16+P30+P31+P32+P81</f>
        <v>374197947.01999885</v>
      </c>
      <c r="Q85" s="104">
        <f>+Q7+Q16+Q30+Q31+Q32+Q81</f>
        <v>879848752.5499978</v>
      </c>
      <c r="R85" s="111">
        <f t="shared" si="21"/>
        <v>1254046699.5699966</v>
      </c>
      <c r="S85" s="160">
        <f t="shared" si="14"/>
        <v>257675504.07999992</v>
      </c>
      <c r="T85" s="160">
        <f t="shared" si="15"/>
        <v>932991970.0099969</v>
      </c>
      <c r="U85" s="160">
        <f t="shared" si="16"/>
        <v>1190667474.0899966</v>
      </c>
      <c r="V85" s="160">
        <f t="shared" si="17"/>
        <v>279507719.9600013</v>
      </c>
      <c r="W85" s="160">
        <f t="shared" si="18"/>
        <v>898971607.4343772</v>
      </c>
      <c r="X85" s="160">
        <f t="shared" si="19"/>
        <v>1178479327.3943784</v>
      </c>
    </row>
    <row r="86" spans="1:24" ht="12.75">
      <c r="A86" s="283" t="s">
        <v>265</v>
      </c>
      <c r="B86" s="284"/>
      <c r="C86" s="284"/>
      <c r="D86" s="284"/>
      <c r="E86" s="284"/>
      <c r="F86" s="10">
        <v>203</v>
      </c>
      <c r="G86" s="5">
        <v>-623462079.0399998</v>
      </c>
      <c r="H86" s="195">
        <v>-1794869692.409999</v>
      </c>
      <c r="I86" s="81">
        <v>-2418331771.449999</v>
      </c>
      <c r="J86" s="5">
        <v>-632944805.5999999</v>
      </c>
      <c r="K86" s="77">
        <v>-1744857392.58</v>
      </c>
      <c r="L86" s="81">
        <v>-2377802198.18</v>
      </c>
      <c r="M86" s="100">
        <f>+M33+M42+M50+M54+M57+M66+M74+M77+M80</f>
        <v>-368159559.64</v>
      </c>
      <c r="N86" s="100">
        <f>+N33+N42+N50+N54+N57+N66+N74+N77+N80</f>
        <v>-869616727.96</v>
      </c>
      <c r="O86" s="111">
        <f t="shared" si="20"/>
        <v>-1237776287.6</v>
      </c>
      <c r="P86" s="100">
        <f>+P33+P42+P50+P54+P57+P66+P74+P77+P80</f>
        <v>-358083406.54999995</v>
      </c>
      <c r="Q86" s="104">
        <f>+Q33+Q42+Q50+Q54+Q57+Q66+Q74+Q77+Q80</f>
        <v>-819997293.1199989</v>
      </c>
      <c r="R86" s="111">
        <f t="shared" si="21"/>
        <v>-1178080699.669999</v>
      </c>
      <c r="S86" s="160">
        <f t="shared" si="14"/>
        <v>-255302519.39999986</v>
      </c>
      <c r="T86" s="160">
        <f t="shared" si="15"/>
        <v>-925252964.4499989</v>
      </c>
      <c r="U86" s="160">
        <f t="shared" si="16"/>
        <v>-1180555483.849999</v>
      </c>
      <c r="V86" s="160">
        <f t="shared" si="17"/>
        <v>-274861399.04999995</v>
      </c>
      <c r="W86" s="160">
        <f t="shared" si="18"/>
        <v>-924860099.460001</v>
      </c>
      <c r="X86" s="160">
        <f t="shared" si="19"/>
        <v>-1199721498.510001</v>
      </c>
    </row>
    <row r="87" spans="1:24" ht="12.75">
      <c r="A87" s="283" t="s">
        <v>209</v>
      </c>
      <c r="B87" s="281"/>
      <c r="C87" s="281"/>
      <c r="D87" s="281"/>
      <c r="E87" s="281"/>
      <c r="F87" s="10">
        <v>204</v>
      </c>
      <c r="G87" s="76">
        <v>-6101781.36</v>
      </c>
      <c r="H87" s="196">
        <v>-22371164.429999996</v>
      </c>
      <c r="I87" s="75">
        <v>-28472945.789999995</v>
      </c>
      <c r="J87" s="76">
        <v>51847650.24</v>
      </c>
      <c r="K87" s="77">
        <v>30297173.099999994</v>
      </c>
      <c r="L87" s="75">
        <v>82144823.34</v>
      </c>
      <c r="M87" s="103">
        <f>SUM(M88:M94)-M95</f>
        <v>-11168023.81</v>
      </c>
      <c r="N87" s="104">
        <f>SUM(N88:N94)-N95</f>
        <v>-21734246.64</v>
      </c>
      <c r="O87" s="102">
        <f t="shared" si="20"/>
        <v>-32902270.450000003</v>
      </c>
      <c r="P87" s="103">
        <f>SUM(P88:P94)-P95</f>
        <v>17932856.39999999</v>
      </c>
      <c r="Q87" s="104">
        <f>SUM(Q88:Q94)-Q95</f>
        <v>20743195.939999904</v>
      </c>
      <c r="R87" s="102">
        <f t="shared" si="21"/>
        <v>38676052.3399999</v>
      </c>
      <c r="S87" s="160">
        <f t="shared" si="14"/>
        <v>5066242.45</v>
      </c>
      <c r="T87" s="160">
        <f t="shared" si="15"/>
        <v>-636917.7899999954</v>
      </c>
      <c r="U87" s="160">
        <f t="shared" si="16"/>
        <v>4429324.660000008</v>
      </c>
      <c r="V87" s="160">
        <f t="shared" si="17"/>
        <v>33914793.84000001</v>
      </c>
      <c r="W87" s="160">
        <f t="shared" si="18"/>
        <v>9553977.16000009</v>
      </c>
      <c r="X87" s="160">
        <f t="shared" si="19"/>
        <v>43468771.000000104</v>
      </c>
    </row>
    <row r="88" spans="1:24" ht="19.5" customHeight="1">
      <c r="A88" s="280" t="s">
        <v>266</v>
      </c>
      <c r="B88" s="281"/>
      <c r="C88" s="281"/>
      <c r="D88" s="281"/>
      <c r="E88" s="281"/>
      <c r="F88" s="10">
        <v>205</v>
      </c>
      <c r="G88" s="5"/>
      <c r="H88" s="6"/>
      <c r="I88" s="75">
        <v>0</v>
      </c>
      <c r="J88" s="5">
        <v>0</v>
      </c>
      <c r="K88" s="6">
        <v>0</v>
      </c>
      <c r="L88" s="75">
        <v>0</v>
      </c>
      <c r="M88" s="100"/>
      <c r="N88" s="101"/>
      <c r="O88" s="102">
        <f t="shared" si="20"/>
        <v>0</v>
      </c>
      <c r="P88" s="100"/>
      <c r="Q88" s="101"/>
      <c r="R88" s="102">
        <f t="shared" si="21"/>
        <v>0</v>
      </c>
      <c r="S88" s="160">
        <f t="shared" si="14"/>
        <v>0</v>
      </c>
      <c r="T88" s="160">
        <f t="shared" si="15"/>
        <v>0</v>
      </c>
      <c r="U88" s="160">
        <f t="shared" si="16"/>
        <v>0</v>
      </c>
      <c r="V88" s="160">
        <f t="shared" si="17"/>
        <v>0</v>
      </c>
      <c r="W88" s="160">
        <f t="shared" si="18"/>
        <v>0</v>
      </c>
      <c r="X88" s="160">
        <f t="shared" si="19"/>
        <v>0</v>
      </c>
    </row>
    <row r="89" spans="1:24" ht="23.25" customHeight="1">
      <c r="A89" s="280" t="s">
        <v>267</v>
      </c>
      <c r="B89" s="281"/>
      <c r="C89" s="281"/>
      <c r="D89" s="281"/>
      <c r="E89" s="281"/>
      <c r="F89" s="10">
        <v>206</v>
      </c>
      <c r="G89" s="5">
        <v>-6101781.36</v>
      </c>
      <c r="H89" s="6">
        <v>-22467658.489999995</v>
      </c>
      <c r="I89" s="75">
        <v>-28569439.849999994</v>
      </c>
      <c r="J89" s="5">
        <v>64809562.81</v>
      </c>
      <c r="K89" s="6">
        <v>48411636.9200001</v>
      </c>
      <c r="L89" s="75">
        <v>113221199.73000011</v>
      </c>
      <c r="M89" s="100">
        <v>-11168023.81</v>
      </c>
      <c r="N89" s="101">
        <v>-21734246.64</v>
      </c>
      <c r="O89" s="102">
        <f t="shared" si="20"/>
        <v>-32902270.450000003</v>
      </c>
      <c r="P89" s="100">
        <v>22416070.51</v>
      </c>
      <c r="Q89" s="101">
        <v>25928994.920000006</v>
      </c>
      <c r="R89" s="102">
        <f t="shared" si="21"/>
        <v>48345065.43000001</v>
      </c>
      <c r="S89" s="160">
        <f t="shared" si="14"/>
        <v>5066242.45</v>
      </c>
      <c r="T89" s="160">
        <f t="shared" si="15"/>
        <v>-733411.849999994</v>
      </c>
      <c r="U89" s="160">
        <f t="shared" si="16"/>
        <v>4332830.600000009</v>
      </c>
      <c r="V89" s="160">
        <f t="shared" si="17"/>
        <v>42393492.3</v>
      </c>
      <c r="W89" s="160">
        <f t="shared" si="18"/>
        <v>22482642.000000093</v>
      </c>
      <c r="X89" s="160">
        <f t="shared" si="19"/>
        <v>64876134.3000001</v>
      </c>
    </row>
    <row r="90" spans="1:24" ht="21.75" customHeight="1">
      <c r="A90" s="280" t="s">
        <v>268</v>
      </c>
      <c r="B90" s="281"/>
      <c r="C90" s="281"/>
      <c r="D90" s="281"/>
      <c r="E90" s="281"/>
      <c r="F90" s="10">
        <v>207</v>
      </c>
      <c r="G90" s="5"/>
      <c r="H90" s="6">
        <v>96494.06</v>
      </c>
      <c r="I90" s="75">
        <v>96494.06</v>
      </c>
      <c r="J90" s="5">
        <v>0</v>
      </c>
      <c r="K90" s="6">
        <v>-10540170.55</v>
      </c>
      <c r="L90" s="75">
        <v>-10540170.55</v>
      </c>
      <c r="M90" s="100"/>
      <c r="N90" s="101"/>
      <c r="O90" s="102">
        <f t="shared" si="20"/>
        <v>0</v>
      </c>
      <c r="P90" s="100">
        <v>0</v>
      </c>
      <c r="Q90" s="101"/>
      <c r="R90" s="102">
        <f t="shared" si="21"/>
        <v>0</v>
      </c>
      <c r="S90" s="160">
        <f t="shared" si="14"/>
        <v>0</v>
      </c>
      <c r="T90" s="160">
        <f t="shared" si="15"/>
        <v>96494.06</v>
      </c>
      <c r="U90" s="160">
        <f t="shared" si="16"/>
        <v>96494.06</v>
      </c>
      <c r="V90" s="160">
        <f t="shared" si="17"/>
        <v>0</v>
      </c>
      <c r="W90" s="160">
        <f t="shared" si="18"/>
        <v>-10540170.55</v>
      </c>
      <c r="X90" s="160">
        <f t="shared" si="19"/>
        <v>-10540170.55</v>
      </c>
    </row>
    <row r="91" spans="1:24" ht="21" customHeight="1">
      <c r="A91" s="280" t="s">
        <v>269</v>
      </c>
      <c r="B91" s="281"/>
      <c r="C91" s="281"/>
      <c r="D91" s="281"/>
      <c r="E91" s="281"/>
      <c r="F91" s="10">
        <v>208</v>
      </c>
      <c r="G91" s="5"/>
      <c r="H91" s="6"/>
      <c r="I91" s="75">
        <v>0</v>
      </c>
      <c r="J91" s="5">
        <v>0</v>
      </c>
      <c r="K91" s="6">
        <v>0</v>
      </c>
      <c r="L91" s="75">
        <v>0</v>
      </c>
      <c r="M91" s="100"/>
      <c r="N91" s="101"/>
      <c r="O91" s="102">
        <f t="shared" si="20"/>
        <v>0</v>
      </c>
      <c r="P91" s="100">
        <v>0</v>
      </c>
      <c r="Q91" s="101"/>
      <c r="R91" s="102">
        <f t="shared" si="21"/>
        <v>0</v>
      </c>
      <c r="S91" s="160">
        <f t="shared" si="14"/>
        <v>0</v>
      </c>
      <c r="T91" s="160">
        <f t="shared" si="15"/>
        <v>0</v>
      </c>
      <c r="U91" s="160">
        <f t="shared" si="16"/>
        <v>0</v>
      </c>
      <c r="V91" s="160">
        <f t="shared" si="17"/>
        <v>0</v>
      </c>
      <c r="W91" s="160">
        <f t="shared" si="18"/>
        <v>0</v>
      </c>
      <c r="X91" s="160">
        <f t="shared" si="19"/>
        <v>0</v>
      </c>
    </row>
    <row r="92" spans="1:24" ht="12.75">
      <c r="A92" s="280" t="s">
        <v>270</v>
      </c>
      <c r="B92" s="281"/>
      <c r="C92" s="281"/>
      <c r="D92" s="281"/>
      <c r="E92" s="281"/>
      <c r="F92" s="10">
        <v>209</v>
      </c>
      <c r="G92" s="5"/>
      <c r="H92" s="6"/>
      <c r="I92" s="75">
        <v>0</v>
      </c>
      <c r="J92" s="5">
        <v>0</v>
      </c>
      <c r="K92" s="6">
        <v>0</v>
      </c>
      <c r="L92" s="75">
        <v>0</v>
      </c>
      <c r="M92" s="100"/>
      <c r="N92" s="101"/>
      <c r="O92" s="102">
        <f t="shared" si="20"/>
        <v>0</v>
      </c>
      <c r="P92" s="100">
        <v>0</v>
      </c>
      <c r="Q92" s="101"/>
      <c r="R92" s="102">
        <f t="shared" si="21"/>
        <v>0</v>
      </c>
      <c r="S92" s="160">
        <f t="shared" si="14"/>
        <v>0</v>
      </c>
      <c r="T92" s="160">
        <f t="shared" si="15"/>
        <v>0</v>
      </c>
      <c r="U92" s="160">
        <f t="shared" si="16"/>
        <v>0</v>
      </c>
      <c r="V92" s="160">
        <f t="shared" si="17"/>
        <v>0</v>
      </c>
      <c r="W92" s="160">
        <f t="shared" si="18"/>
        <v>0</v>
      </c>
      <c r="X92" s="160">
        <f t="shared" si="19"/>
        <v>0</v>
      </c>
    </row>
    <row r="93" spans="1:24" ht="22.5" customHeight="1">
      <c r="A93" s="280" t="s">
        <v>271</v>
      </c>
      <c r="B93" s="281"/>
      <c r="C93" s="281"/>
      <c r="D93" s="281"/>
      <c r="E93" s="281"/>
      <c r="F93" s="10">
        <v>210</v>
      </c>
      <c r="G93" s="5"/>
      <c r="H93" s="6"/>
      <c r="I93" s="75">
        <v>0</v>
      </c>
      <c r="J93" s="5">
        <v>0</v>
      </c>
      <c r="K93" s="6">
        <v>0</v>
      </c>
      <c r="L93" s="75">
        <v>0</v>
      </c>
      <c r="M93" s="100"/>
      <c r="N93" s="101"/>
      <c r="O93" s="102">
        <f t="shared" si="20"/>
        <v>0</v>
      </c>
      <c r="P93" s="100">
        <v>0</v>
      </c>
      <c r="Q93" s="101"/>
      <c r="R93" s="102">
        <f t="shared" si="21"/>
        <v>0</v>
      </c>
      <c r="S93" s="160">
        <f t="shared" si="14"/>
        <v>0</v>
      </c>
      <c r="T93" s="160">
        <f t="shared" si="15"/>
        <v>0</v>
      </c>
      <c r="U93" s="160">
        <f t="shared" si="16"/>
        <v>0</v>
      </c>
      <c r="V93" s="160">
        <f t="shared" si="17"/>
        <v>0</v>
      </c>
      <c r="W93" s="160">
        <f t="shared" si="18"/>
        <v>0</v>
      </c>
      <c r="X93" s="160">
        <f t="shared" si="19"/>
        <v>0</v>
      </c>
    </row>
    <row r="94" spans="1:24" ht="12.75">
      <c r="A94" s="280" t="s">
        <v>272</v>
      </c>
      <c r="B94" s="281"/>
      <c r="C94" s="281"/>
      <c r="D94" s="281"/>
      <c r="E94" s="281"/>
      <c r="F94" s="10">
        <v>211</v>
      </c>
      <c r="G94" s="5"/>
      <c r="H94" s="6"/>
      <c r="I94" s="75">
        <v>0</v>
      </c>
      <c r="J94" s="5">
        <v>0</v>
      </c>
      <c r="K94" s="6">
        <v>0</v>
      </c>
      <c r="L94" s="75">
        <v>0</v>
      </c>
      <c r="M94" s="100"/>
      <c r="N94" s="101"/>
      <c r="O94" s="102">
        <f t="shared" si="20"/>
        <v>0</v>
      </c>
      <c r="P94" s="100">
        <v>0</v>
      </c>
      <c r="Q94" s="101"/>
      <c r="R94" s="102">
        <f t="shared" si="21"/>
        <v>0</v>
      </c>
      <c r="S94" s="160">
        <f t="shared" si="14"/>
        <v>0</v>
      </c>
      <c r="T94" s="160">
        <f t="shared" si="15"/>
        <v>0</v>
      </c>
      <c r="U94" s="160">
        <f t="shared" si="16"/>
        <v>0</v>
      </c>
      <c r="V94" s="160">
        <f t="shared" si="17"/>
        <v>0</v>
      </c>
      <c r="W94" s="160">
        <f t="shared" si="18"/>
        <v>0</v>
      </c>
      <c r="X94" s="160">
        <f t="shared" si="19"/>
        <v>0</v>
      </c>
    </row>
    <row r="95" spans="1:24" ht="12.75">
      <c r="A95" s="280" t="s">
        <v>273</v>
      </c>
      <c r="B95" s="281"/>
      <c r="C95" s="281"/>
      <c r="D95" s="281"/>
      <c r="E95" s="281"/>
      <c r="F95" s="10">
        <v>212</v>
      </c>
      <c r="G95" s="5"/>
      <c r="H95" s="6"/>
      <c r="I95" s="75">
        <v>0</v>
      </c>
      <c r="J95" s="5">
        <v>12961912.57</v>
      </c>
      <c r="K95" s="6">
        <v>7574293.2700001</v>
      </c>
      <c r="L95" s="75">
        <v>20536205.8400001</v>
      </c>
      <c r="M95" s="100"/>
      <c r="N95" s="101"/>
      <c r="O95" s="102">
        <f t="shared" si="20"/>
        <v>0</v>
      </c>
      <c r="P95" s="100">
        <v>4483214.11000001</v>
      </c>
      <c r="Q95" s="101">
        <v>5185798.9800001</v>
      </c>
      <c r="R95" s="102">
        <f t="shared" si="21"/>
        <v>9669013.09000011</v>
      </c>
      <c r="S95" s="160">
        <f t="shared" si="14"/>
        <v>0</v>
      </c>
      <c r="T95" s="160">
        <f t="shared" si="15"/>
        <v>0</v>
      </c>
      <c r="U95" s="160">
        <f t="shared" si="16"/>
        <v>0</v>
      </c>
      <c r="V95" s="160">
        <f t="shared" si="17"/>
        <v>8478698.45999999</v>
      </c>
      <c r="W95" s="160">
        <f t="shared" si="18"/>
        <v>2388494.29</v>
      </c>
      <c r="X95" s="160">
        <f t="shared" si="19"/>
        <v>10867192.74999999</v>
      </c>
    </row>
    <row r="96" spans="1:24" ht="12.75">
      <c r="A96" s="283" t="s">
        <v>207</v>
      </c>
      <c r="B96" s="281"/>
      <c r="C96" s="281"/>
      <c r="D96" s="281"/>
      <c r="E96" s="281"/>
      <c r="F96" s="10">
        <v>213</v>
      </c>
      <c r="G96" s="76">
        <v>-4123860.490000004</v>
      </c>
      <c r="H96" s="77">
        <v>22421759.08999801</v>
      </c>
      <c r="I96" s="75">
        <v>18297898.599998005</v>
      </c>
      <c r="J96" s="76">
        <v>72608511.62000015</v>
      </c>
      <c r="K96" s="77">
        <v>64260140.50437512</v>
      </c>
      <c r="L96" s="75">
        <v>136868652.12437528</v>
      </c>
      <c r="M96" s="103">
        <f>M82+M87</f>
        <v>-11563087.620000064</v>
      </c>
      <c r="N96" s="104">
        <f>N82+N87</f>
        <v>15319671.319999784</v>
      </c>
      <c r="O96" s="102">
        <f t="shared" si="20"/>
        <v>3756583.69999972</v>
      </c>
      <c r="P96" s="103">
        <f>P82+P87</f>
        <v>34047396.86999889</v>
      </c>
      <c r="Q96" s="104">
        <f>Q82+Q87</f>
        <v>80594655.3699988</v>
      </c>
      <c r="R96" s="102">
        <f t="shared" si="21"/>
        <v>114642052.23999768</v>
      </c>
      <c r="S96" s="160">
        <f t="shared" si="14"/>
        <v>7439227.13000006</v>
      </c>
      <c r="T96" s="160">
        <f t="shared" si="15"/>
        <v>7102087.769998226</v>
      </c>
      <c r="U96" s="160">
        <f t="shared" si="16"/>
        <v>14541314.899998285</v>
      </c>
      <c r="V96" s="160">
        <f t="shared" si="17"/>
        <v>38561114.75000127</v>
      </c>
      <c r="W96" s="160">
        <f t="shared" si="18"/>
        <v>-16334514.865623675</v>
      </c>
      <c r="X96" s="160">
        <f t="shared" si="19"/>
        <v>22226599.8843776</v>
      </c>
    </row>
    <row r="97" spans="1:24" ht="12.75">
      <c r="A97" s="283" t="s">
        <v>258</v>
      </c>
      <c r="B97" s="284"/>
      <c r="C97" s="284"/>
      <c r="D97" s="284"/>
      <c r="E97" s="289"/>
      <c r="F97" s="10">
        <v>214</v>
      </c>
      <c r="G97" s="5"/>
      <c r="H97" s="6"/>
      <c r="I97" s="75">
        <v>0</v>
      </c>
      <c r="J97" s="5"/>
      <c r="K97" s="6"/>
      <c r="L97" s="75">
        <v>0</v>
      </c>
      <c r="M97" s="100"/>
      <c r="N97" s="101"/>
      <c r="O97" s="102">
        <f t="shared" si="20"/>
        <v>0</v>
      </c>
      <c r="P97" s="100"/>
      <c r="Q97" s="101"/>
      <c r="R97" s="102">
        <f t="shared" si="21"/>
        <v>0</v>
      </c>
      <c r="S97" s="160">
        <f t="shared" si="14"/>
        <v>0</v>
      </c>
      <c r="T97" s="160">
        <f t="shared" si="15"/>
        <v>0</v>
      </c>
      <c r="U97" s="160">
        <f t="shared" si="16"/>
        <v>0</v>
      </c>
      <c r="V97" s="160">
        <f t="shared" si="17"/>
        <v>0</v>
      </c>
      <c r="W97" s="160">
        <f t="shared" si="18"/>
        <v>0</v>
      </c>
      <c r="X97" s="160">
        <f t="shared" si="19"/>
        <v>0</v>
      </c>
    </row>
    <row r="98" spans="1:24" ht="12.75">
      <c r="A98" s="283" t="s">
        <v>259</v>
      </c>
      <c r="B98" s="284"/>
      <c r="C98" s="284"/>
      <c r="D98" s="284"/>
      <c r="E98" s="289"/>
      <c r="F98" s="10">
        <v>215</v>
      </c>
      <c r="G98" s="5"/>
      <c r="H98" s="6"/>
      <c r="I98" s="75">
        <v>0</v>
      </c>
      <c r="J98" s="5"/>
      <c r="K98" s="6"/>
      <c r="L98" s="75">
        <v>0</v>
      </c>
      <c r="M98" s="100"/>
      <c r="N98" s="101"/>
      <c r="O98" s="102">
        <f t="shared" si="20"/>
        <v>0</v>
      </c>
      <c r="P98" s="100"/>
      <c r="Q98" s="101"/>
      <c r="R98" s="102">
        <f t="shared" si="21"/>
        <v>0</v>
      </c>
      <c r="S98" s="160">
        <f t="shared" si="14"/>
        <v>0</v>
      </c>
      <c r="T98" s="160">
        <f t="shared" si="15"/>
        <v>0</v>
      </c>
      <c r="U98" s="160">
        <f t="shared" si="16"/>
        <v>0</v>
      </c>
      <c r="V98" s="160">
        <f t="shared" si="17"/>
        <v>0</v>
      </c>
      <c r="W98" s="160">
        <f t="shared" si="18"/>
        <v>0</v>
      </c>
      <c r="X98" s="160">
        <f t="shared" si="19"/>
        <v>0</v>
      </c>
    </row>
    <row r="99" spans="1:24" ht="12.75">
      <c r="A99" s="285" t="s">
        <v>299</v>
      </c>
      <c r="B99" s="287"/>
      <c r="C99" s="287"/>
      <c r="D99" s="287"/>
      <c r="E99" s="287"/>
      <c r="F99" s="11">
        <v>216</v>
      </c>
      <c r="G99" s="7"/>
      <c r="H99" s="8"/>
      <c r="I99" s="78">
        <v>0</v>
      </c>
      <c r="J99" s="7"/>
      <c r="K99" s="8"/>
      <c r="L99" s="78">
        <v>0</v>
      </c>
      <c r="M99" s="105">
        <v>0</v>
      </c>
      <c r="N99" s="106">
        <v>0</v>
      </c>
      <c r="O99" s="107">
        <f t="shared" si="20"/>
        <v>0</v>
      </c>
      <c r="P99" s="105">
        <v>0</v>
      </c>
      <c r="Q99" s="106">
        <v>0</v>
      </c>
      <c r="R99" s="107">
        <f t="shared" si="21"/>
        <v>0</v>
      </c>
      <c r="S99" s="160">
        <f t="shared" si="14"/>
        <v>0</v>
      </c>
      <c r="T99" s="160">
        <f t="shared" si="15"/>
        <v>0</v>
      </c>
      <c r="U99" s="160">
        <f t="shared" si="16"/>
        <v>0</v>
      </c>
      <c r="V99" s="160">
        <f t="shared" si="17"/>
        <v>0</v>
      </c>
      <c r="W99" s="160">
        <f t="shared" si="18"/>
        <v>0</v>
      </c>
      <c r="X99" s="160">
        <f t="shared" si="19"/>
        <v>0</v>
      </c>
    </row>
    <row r="100" spans="1:12" ht="12.75">
      <c r="A100" s="298" t="s">
        <v>378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</row>
  </sheetData>
  <sheetProtection/>
  <mergeCells count="102">
    <mergeCell ref="A7:E7"/>
    <mergeCell ref="A2:L2"/>
    <mergeCell ref="J4:L4"/>
    <mergeCell ref="A6:E6"/>
    <mergeCell ref="G4:I4"/>
    <mergeCell ref="K3:L3"/>
    <mergeCell ref="F4:F5"/>
    <mergeCell ref="A4:E5"/>
    <mergeCell ref="A16:E16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98:E98"/>
    <mergeCell ref="A99:E99"/>
    <mergeCell ref="A100:L100"/>
    <mergeCell ref="A93:E93"/>
    <mergeCell ref="A94:E94"/>
    <mergeCell ref="A95:E95"/>
    <mergeCell ref="A96:E96"/>
    <mergeCell ref="A97:E97"/>
    <mergeCell ref="A1:L1"/>
    <mergeCell ref="A90:E90"/>
    <mergeCell ref="A91:E91"/>
    <mergeCell ref="A92:E92"/>
    <mergeCell ref="A86:E86"/>
    <mergeCell ref="A89:E89"/>
    <mergeCell ref="A88:E88"/>
    <mergeCell ref="A80:E80"/>
    <mergeCell ref="A87:E87"/>
    <mergeCell ref="A81:E81"/>
  </mergeCells>
  <dataValidations count="1">
    <dataValidation allowBlank="1" sqref="A1:A65536 M1:IV65536 B2:L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110" zoomScaleSheetLayoutView="110" zoomScalePageLayoutView="0" workbookViewId="0" topLeftCell="A1">
      <pane xSplit="9" ySplit="5" topLeftCell="J39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O61" sqref="O61"/>
    </sheetView>
  </sheetViews>
  <sheetFormatPr defaultColWidth="9.140625" defaultRowHeight="12.75"/>
  <cols>
    <col min="1" max="9" width="9.140625" style="82" customWidth="1"/>
    <col min="10" max="10" width="10.7109375" style="82" customWidth="1"/>
    <col min="11" max="11" width="13.00390625" style="82" customWidth="1"/>
    <col min="12" max="16384" width="9.140625" style="82" customWidth="1"/>
  </cols>
  <sheetData>
    <row r="1" spans="1:10" ht="18.75" customHeight="1">
      <c r="A1" s="299" t="s">
        <v>211</v>
      </c>
      <c r="B1" s="300"/>
      <c r="C1" s="300"/>
      <c r="D1" s="300"/>
      <c r="E1" s="300"/>
      <c r="F1" s="300"/>
      <c r="G1" s="300"/>
      <c r="H1" s="300"/>
      <c r="I1" s="300"/>
      <c r="J1" s="301"/>
    </row>
    <row r="2" spans="1:10" ht="12.75" customHeight="1">
      <c r="A2" s="302" t="s">
        <v>404</v>
      </c>
      <c r="B2" s="303"/>
      <c r="C2" s="303"/>
      <c r="D2" s="303"/>
      <c r="E2" s="303"/>
      <c r="F2" s="303"/>
      <c r="G2" s="303"/>
      <c r="H2" s="303"/>
      <c r="I2" s="303"/>
      <c r="J2" s="301"/>
    </row>
    <row r="3" spans="1:11" ht="12.75">
      <c r="A3" s="147"/>
      <c r="B3" s="152"/>
      <c r="C3" s="152"/>
      <c r="D3" s="318"/>
      <c r="E3" s="318"/>
      <c r="F3" s="152"/>
      <c r="G3" s="152"/>
      <c r="H3" s="152"/>
      <c r="I3" s="152"/>
      <c r="J3" s="153"/>
      <c r="K3" s="154" t="s">
        <v>58</v>
      </c>
    </row>
    <row r="4" spans="1:11" ht="21.75" customHeight="1">
      <c r="A4" s="304" t="s">
        <v>6</v>
      </c>
      <c r="B4" s="304"/>
      <c r="C4" s="304"/>
      <c r="D4" s="304"/>
      <c r="E4" s="304"/>
      <c r="F4" s="304"/>
      <c r="G4" s="304"/>
      <c r="H4" s="304"/>
      <c r="I4" s="89" t="s">
        <v>62</v>
      </c>
      <c r="J4" s="90" t="s">
        <v>374</v>
      </c>
      <c r="K4" s="90" t="s">
        <v>375</v>
      </c>
    </row>
    <row r="5" spans="1:11" ht="12.75" customHeight="1">
      <c r="A5" s="305">
        <v>1</v>
      </c>
      <c r="B5" s="305"/>
      <c r="C5" s="305"/>
      <c r="D5" s="305"/>
      <c r="E5" s="305"/>
      <c r="F5" s="305"/>
      <c r="G5" s="305"/>
      <c r="H5" s="305"/>
      <c r="I5" s="91">
        <v>2</v>
      </c>
      <c r="J5" s="92" t="s">
        <v>60</v>
      </c>
      <c r="K5" s="92" t="s">
        <v>61</v>
      </c>
    </row>
    <row r="6" spans="1:11" ht="12.75">
      <c r="A6" s="309" t="s">
        <v>213</v>
      </c>
      <c r="B6" s="310"/>
      <c r="C6" s="310"/>
      <c r="D6" s="310"/>
      <c r="E6" s="310"/>
      <c r="F6" s="310"/>
      <c r="G6" s="310"/>
      <c r="H6" s="311"/>
      <c r="I6" s="87">
        <v>1</v>
      </c>
      <c r="J6" s="88">
        <v>-76111478.58999994</v>
      </c>
      <c r="K6" s="88">
        <v>-166778378.52879804</v>
      </c>
    </row>
    <row r="7" spans="1:11" ht="12.75">
      <c r="A7" s="312" t="s">
        <v>214</v>
      </c>
      <c r="B7" s="307"/>
      <c r="C7" s="307"/>
      <c r="D7" s="307"/>
      <c r="E7" s="307"/>
      <c r="F7" s="307"/>
      <c r="G7" s="307"/>
      <c r="H7" s="308"/>
      <c r="I7" s="14">
        <v>2</v>
      </c>
      <c r="J7" s="83">
        <v>-51566869.179999724</v>
      </c>
      <c r="K7" s="83">
        <v>7632007.074000344</v>
      </c>
    </row>
    <row r="8" spans="1:11" ht="12.75">
      <c r="A8" s="306" t="s">
        <v>85</v>
      </c>
      <c r="B8" s="307"/>
      <c r="C8" s="307"/>
      <c r="D8" s="307"/>
      <c r="E8" s="307"/>
      <c r="F8" s="307"/>
      <c r="G8" s="307"/>
      <c r="H8" s="308"/>
      <c r="I8" s="14">
        <v>3</v>
      </c>
      <c r="J8" s="19">
        <v>67053760.89</v>
      </c>
      <c r="K8" s="19">
        <v>93719560.6000004</v>
      </c>
    </row>
    <row r="9" spans="1:11" ht="12.75">
      <c r="A9" s="306" t="s">
        <v>86</v>
      </c>
      <c r="B9" s="307"/>
      <c r="C9" s="307"/>
      <c r="D9" s="307"/>
      <c r="E9" s="307"/>
      <c r="F9" s="307"/>
      <c r="G9" s="307"/>
      <c r="H9" s="308"/>
      <c r="I9" s="14">
        <v>4</v>
      </c>
      <c r="J9" s="83">
        <v>-118620630.06999972</v>
      </c>
      <c r="K9" s="83">
        <v>-86087553.52600005</v>
      </c>
    </row>
    <row r="10" spans="1:11" ht="12.75">
      <c r="A10" s="306" t="s">
        <v>115</v>
      </c>
      <c r="B10" s="307"/>
      <c r="C10" s="307"/>
      <c r="D10" s="307"/>
      <c r="E10" s="307"/>
      <c r="F10" s="307"/>
      <c r="G10" s="307"/>
      <c r="H10" s="308"/>
      <c r="I10" s="14">
        <v>5</v>
      </c>
      <c r="J10" s="19">
        <v>31882454.32</v>
      </c>
      <c r="K10" s="19">
        <v>31333035.580000002</v>
      </c>
    </row>
    <row r="11" spans="1:11" ht="12.75">
      <c r="A11" s="306" t="s">
        <v>116</v>
      </c>
      <c r="B11" s="307"/>
      <c r="C11" s="307"/>
      <c r="D11" s="307"/>
      <c r="E11" s="307"/>
      <c r="F11" s="307"/>
      <c r="G11" s="307"/>
      <c r="H11" s="308"/>
      <c r="I11" s="14">
        <v>6</v>
      </c>
      <c r="J11" s="19">
        <v>5802109.3100000005</v>
      </c>
      <c r="K11" s="19">
        <v>6931779.139999997</v>
      </c>
    </row>
    <row r="12" spans="1:11" ht="12.75">
      <c r="A12" s="306" t="s">
        <v>117</v>
      </c>
      <c r="B12" s="307"/>
      <c r="C12" s="307"/>
      <c r="D12" s="307"/>
      <c r="E12" s="307"/>
      <c r="F12" s="307"/>
      <c r="G12" s="307"/>
      <c r="H12" s="308"/>
      <c r="I12" s="14">
        <v>7</v>
      </c>
      <c r="J12" s="19">
        <v>55929079.26</v>
      </c>
      <c r="K12" s="19">
        <v>146020880.41</v>
      </c>
    </row>
    <row r="13" spans="1:11" ht="12.75">
      <c r="A13" s="306" t="s">
        <v>118</v>
      </c>
      <c r="B13" s="307"/>
      <c r="C13" s="307"/>
      <c r="D13" s="307"/>
      <c r="E13" s="307"/>
      <c r="F13" s="307"/>
      <c r="G13" s="307"/>
      <c r="H13" s="308"/>
      <c r="I13" s="14">
        <v>8</v>
      </c>
      <c r="J13" s="19">
        <v>0</v>
      </c>
      <c r="K13" s="19">
        <v>0</v>
      </c>
    </row>
    <row r="14" spans="1:11" ht="12.75">
      <c r="A14" s="306" t="s">
        <v>119</v>
      </c>
      <c r="B14" s="307"/>
      <c r="C14" s="307"/>
      <c r="D14" s="307"/>
      <c r="E14" s="307"/>
      <c r="F14" s="307"/>
      <c r="G14" s="307"/>
      <c r="H14" s="308"/>
      <c r="I14" s="14">
        <v>9</v>
      </c>
      <c r="J14" s="19">
        <v>-232579324.3099997</v>
      </c>
      <c r="K14" s="19">
        <v>-232718526.17000005</v>
      </c>
    </row>
    <row r="15" spans="1:11" ht="12.75">
      <c r="A15" s="306" t="s">
        <v>120</v>
      </c>
      <c r="B15" s="307"/>
      <c r="C15" s="307"/>
      <c r="D15" s="307"/>
      <c r="E15" s="307"/>
      <c r="F15" s="307"/>
      <c r="G15" s="307"/>
      <c r="H15" s="308"/>
      <c r="I15" s="14">
        <v>10</v>
      </c>
      <c r="J15" s="19">
        <v>0</v>
      </c>
      <c r="K15" s="19">
        <v>0</v>
      </c>
    </row>
    <row r="16" spans="1:11" ht="21" customHeight="1">
      <c r="A16" s="306" t="s">
        <v>121</v>
      </c>
      <c r="B16" s="307"/>
      <c r="C16" s="307"/>
      <c r="D16" s="307"/>
      <c r="E16" s="307"/>
      <c r="F16" s="307"/>
      <c r="G16" s="307"/>
      <c r="H16" s="308"/>
      <c r="I16" s="14">
        <v>11</v>
      </c>
      <c r="J16" s="19">
        <v>0</v>
      </c>
      <c r="K16" s="19">
        <v>-180520.15000000375</v>
      </c>
    </row>
    <row r="17" spans="1:11" ht="12.75">
      <c r="A17" s="306" t="s">
        <v>122</v>
      </c>
      <c r="B17" s="307"/>
      <c r="C17" s="307"/>
      <c r="D17" s="307"/>
      <c r="E17" s="307"/>
      <c r="F17" s="307"/>
      <c r="G17" s="307"/>
      <c r="H17" s="308"/>
      <c r="I17" s="14">
        <v>12</v>
      </c>
      <c r="J17" s="19">
        <v>20345051.35</v>
      </c>
      <c r="K17" s="19">
        <v>-37474202.336</v>
      </c>
    </row>
    <row r="18" spans="1:11" ht="12.75">
      <c r="A18" s="312" t="s">
        <v>123</v>
      </c>
      <c r="B18" s="307"/>
      <c r="C18" s="307"/>
      <c r="D18" s="307"/>
      <c r="E18" s="307"/>
      <c r="F18" s="307"/>
      <c r="G18" s="307"/>
      <c r="H18" s="308"/>
      <c r="I18" s="14">
        <v>13</v>
      </c>
      <c r="J18" s="84">
        <v>-16009067.930000216</v>
      </c>
      <c r="K18" s="84">
        <v>-174410385.6027984</v>
      </c>
    </row>
    <row r="19" spans="1:11" ht="12.75">
      <c r="A19" s="306" t="s">
        <v>124</v>
      </c>
      <c r="B19" s="307"/>
      <c r="C19" s="307"/>
      <c r="D19" s="307"/>
      <c r="E19" s="307"/>
      <c r="F19" s="307"/>
      <c r="G19" s="307"/>
      <c r="H19" s="308"/>
      <c r="I19" s="14">
        <v>14</v>
      </c>
      <c r="J19" s="19">
        <v>-573674063.92</v>
      </c>
      <c r="K19" s="19">
        <v>-283006498.3199997</v>
      </c>
    </row>
    <row r="20" spans="1:11" ht="19.5" customHeight="1">
      <c r="A20" s="306" t="s">
        <v>147</v>
      </c>
      <c r="B20" s="307"/>
      <c r="C20" s="307"/>
      <c r="D20" s="307"/>
      <c r="E20" s="307"/>
      <c r="F20" s="307"/>
      <c r="G20" s="307"/>
      <c r="H20" s="308"/>
      <c r="I20" s="14">
        <v>15</v>
      </c>
      <c r="J20" s="19">
        <v>168804064.2800004</v>
      </c>
      <c r="K20" s="19">
        <v>-170523915.91000003</v>
      </c>
    </row>
    <row r="21" spans="1:11" ht="12.75">
      <c r="A21" s="306" t="s">
        <v>125</v>
      </c>
      <c r="B21" s="307"/>
      <c r="C21" s="307"/>
      <c r="D21" s="307"/>
      <c r="E21" s="307"/>
      <c r="F21" s="307"/>
      <c r="G21" s="307"/>
      <c r="H21" s="308"/>
      <c r="I21" s="14">
        <v>16</v>
      </c>
      <c r="J21" s="19">
        <v>78489223.63</v>
      </c>
      <c r="K21" s="19">
        <v>132504873.70000005</v>
      </c>
    </row>
    <row r="22" spans="1:11" ht="22.5" customHeight="1">
      <c r="A22" s="306" t="s">
        <v>126</v>
      </c>
      <c r="B22" s="307"/>
      <c r="C22" s="307"/>
      <c r="D22" s="307"/>
      <c r="E22" s="307"/>
      <c r="F22" s="307"/>
      <c r="G22" s="307"/>
      <c r="H22" s="308"/>
      <c r="I22" s="14">
        <v>17</v>
      </c>
      <c r="J22" s="19">
        <v>0</v>
      </c>
      <c r="K22" s="19">
        <v>0</v>
      </c>
    </row>
    <row r="23" spans="1:11" ht="21" customHeight="1">
      <c r="A23" s="306" t="s">
        <v>127</v>
      </c>
      <c r="B23" s="307"/>
      <c r="C23" s="307"/>
      <c r="D23" s="307"/>
      <c r="E23" s="307"/>
      <c r="F23" s="307"/>
      <c r="G23" s="307"/>
      <c r="H23" s="308"/>
      <c r="I23" s="14">
        <v>18</v>
      </c>
      <c r="J23" s="19">
        <v>-29270813.510000005</v>
      </c>
      <c r="K23" s="19">
        <v>-103768847.00999999</v>
      </c>
    </row>
    <row r="24" spans="1:11" ht="12.75">
      <c r="A24" s="306" t="s">
        <v>128</v>
      </c>
      <c r="B24" s="307"/>
      <c r="C24" s="307"/>
      <c r="D24" s="307"/>
      <c r="E24" s="307"/>
      <c r="F24" s="307"/>
      <c r="G24" s="307"/>
      <c r="H24" s="308"/>
      <c r="I24" s="14">
        <v>19</v>
      </c>
      <c r="J24" s="19">
        <v>32646349.16</v>
      </c>
      <c r="K24" s="19">
        <v>124815645.53000006</v>
      </c>
    </row>
    <row r="25" spans="1:11" ht="12.75">
      <c r="A25" s="306" t="s">
        <v>129</v>
      </c>
      <c r="B25" s="307"/>
      <c r="C25" s="307"/>
      <c r="D25" s="307"/>
      <c r="E25" s="307"/>
      <c r="F25" s="307"/>
      <c r="G25" s="307"/>
      <c r="H25" s="308"/>
      <c r="I25" s="14">
        <v>20</v>
      </c>
      <c r="J25" s="19">
        <v>41672172.04000001</v>
      </c>
      <c r="K25" s="19">
        <v>726975.0000000075</v>
      </c>
    </row>
    <row r="26" spans="1:11" ht="12.75">
      <c r="A26" s="306" t="s">
        <v>130</v>
      </c>
      <c r="B26" s="307"/>
      <c r="C26" s="307"/>
      <c r="D26" s="307"/>
      <c r="E26" s="307"/>
      <c r="F26" s="307"/>
      <c r="G26" s="307"/>
      <c r="H26" s="308"/>
      <c r="I26" s="14">
        <v>21</v>
      </c>
      <c r="J26" s="19">
        <v>153663868.15999976</v>
      </c>
      <c r="K26" s="19">
        <v>90623730.34000014</v>
      </c>
    </row>
    <row r="27" spans="1:11" ht="12.75">
      <c r="A27" s="306" t="s">
        <v>131</v>
      </c>
      <c r="B27" s="307"/>
      <c r="C27" s="307"/>
      <c r="D27" s="307"/>
      <c r="E27" s="307"/>
      <c r="F27" s="307"/>
      <c r="G27" s="307"/>
      <c r="H27" s="308"/>
      <c r="I27" s="14">
        <v>22</v>
      </c>
      <c r="J27" s="19">
        <v>0</v>
      </c>
      <c r="K27" s="19">
        <v>6490187.279999999</v>
      </c>
    </row>
    <row r="28" spans="1:11" ht="21" customHeight="1">
      <c r="A28" s="306" t="s">
        <v>146</v>
      </c>
      <c r="B28" s="307"/>
      <c r="C28" s="307"/>
      <c r="D28" s="307"/>
      <c r="E28" s="307"/>
      <c r="F28" s="307"/>
      <c r="G28" s="307"/>
      <c r="H28" s="308"/>
      <c r="I28" s="14">
        <v>23</v>
      </c>
      <c r="J28" s="19">
        <v>-1118339</v>
      </c>
      <c r="K28" s="19">
        <v>-101762692.08999999</v>
      </c>
    </row>
    <row r="29" spans="1:11" ht="12.75">
      <c r="A29" s="306" t="s">
        <v>132</v>
      </c>
      <c r="B29" s="307"/>
      <c r="C29" s="307"/>
      <c r="D29" s="307"/>
      <c r="E29" s="307"/>
      <c r="F29" s="307"/>
      <c r="G29" s="307"/>
      <c r="H29" s="308"/>
      <c r="I29" s="14">
        <v>24</v>
      </c>
      <c r="J29" s="19">
        <v>118794490.33</v>
      </c>
      <c r="K29" s="19">
        <v>14147661.87000084</v>
      </c>
    </row>
    <row r="30" spans="1:11" ht="19.5" customHeight="1">
      <c r="A30" s="306" t="s">
        <v>133</v>
      </c>
      <c r="B30" s="307"/>
      <c r="C30" s="307"/>
      <c r="D30" s="307"/>
      <c r="E30" s="307"/>
      <c r="F30" s="307"/>
      <c r="G30" s="307"/>
      <c r="H30" s="308"/>
      <c r="I30" s="14">
        <v>25</v>
      </c>
      <c r="J30" s="19">
        <v>29270813.510000005</v>
      </c>
      <c r="K30" s="19">
        <v>103768847.00999999</v>
      </c>
    </row>
    <row r="31" spans="1:11" ht="12.75">
      <c r="A31" s="306" t="s">
        <v>134</v>
      </c>
      <c r="B31" s="307"/>
      <c r="C31" s="307"/>
      <c r="D31" s="307"/>
      <c r="E31" s="307"/>
      <c r="F31" s="307"/>
      <c r="G31" s="307"/>
      <c r="H31" s="308"/>
      <c r="I31" s="14">
        <v>26</v>
      </c>
      <c r="J31" s="19">
        <v>-6998858.81</v>
      </c>
      <c r="K31" s="19">
        <v>-713065.532800134</v>
      </c>
    </row>
    <row r="32" spans="1:11" ht="12.75">
      <c r="A32" s="306" t="s">
        <v>135</v>
      </c>
      <c r="B32" s="307"/>
      <c r="C32" s="307"/>
      <c r="D32" s="307"/>
      <c r="E32" s="307"/>
      <c r="F32" s="307"/>
      <c r="G32" s="307"/>
      <c r="H32" s="308"/>
      <c r="I32" s="14">
        <v>27</v>
      </c>
      <c r="J32" s="19">
        <v>0</v>
      </c>
      <c r="K32" s="19">
        <v>0</v>
      </c>
    </row>
    <row r="33" spans="1:11" ht="12.75">
      <c r="A33" s="306" t="s">
        <v>136</v>
      </c>
      <c r="B33" s="307"/>
      <c r="C33" s="307"/>
      <c r="D33" s="307"/>
      <c r="E33" s="307"/>
      <c r="F33" s="307"/>
      <c r="G33" s="307"/>
      <c r="H33" s="308"/>
      <c r="I33" s="14">
        <v>28</v>
      </c>
      <c r="J33" s="19">
        <v>0</v>
      </c>
      <c r="K33" s="19">
        <v>0</v>
      </c>
    </row>
    <row r="34" spans="1:11" ht="12.75">
      <c r="A34" s="306" t="s">
        <v>137</v>
      </c>
      <c r="B34" s="307"/>
      <c r="C34" s="307"/>
      <c r="D34" s="307"/>
      <c r="E34" s="307"/>
      <c r="F34" s="307"/>
      <c r="G34" s="307"/>
      <c r="H34" s="308"/>
      <c r="I34" s="14">
        <v>29</v>
      </c>
      <c r="J34" s="19">
        <v>-111357030.63000041</v>
      </c>
      <c r="K34" s="19">
        <v>-886827.7799996138</v>
      </c>
    </row>
    <row r="35" spans="1:11" ht="21" customHeight="1">
      <c r="A35" s="306" t="s">
        <v>138</v>
      </c>
      <c r="B35" s="307"/>
      <c r="C35" s="307"/>
      <c r="D35" s="307"/>
      <c r="E35" s="307"/>
      <c r="F35" s="307"/>
      <c r="G35" s="307"/>
      <c r="H35" s="308"/>
      <c r="I35" s="14">
        <v>30</v>
      </c>
      <c r="J35" s="19">
        <v>83069056.82999995</v>
      </c>
      <c r="K35" s="19">
        <v>13173540.310000002</v>
      </c>
    </row>
    <row r="36" spans="1:11" ht="12.75">
      <c r="A36" s="312" t="s">
        <v>139</v>
      </c>
      <c r="B36" s="307"/>
      <c r="C36" s="307"/>
      <c r="D36" s="307"/>
      <c r="E36" s="307"/>
      <c r="F36" s="307"/>
      <c r="G36" s="307"/>
      <c r="H36" s="308"/>
      <c r="I36" s="14">
        <v>31</v>
      </c>
      <c r="J36" s="19">
        <v>-8535541.48</v>
      </c>
      <c r="K36" s="19">
        <v>0</v>
      </c>
    </row>
    <row r="37" spans="1:11" ht="12.75">
      <c r="A37" s="312" t="s">
        <v>92</v>
      </c>
      <c r="B37" s="307"/>
      <c r="C37" s="307"/>
      <c r="D37" s="307"/>
      <c r="E37" s="307"/>
      <c r="F37" s="307"/>
      <c r="G37" s="307"/>
      <c r="H37" s="308"/>
      <c r="I37" s="14">
        <v>32</v>
      </c>
      <c r="J37" s="84">
        <v>33523571.99999997</v>
      </c>
      <c r="K37" s="84">
        <v>148153094.81999996</v>
      </c>
    </row>
    <row r="38" spans="1:11" ht="12.75">
      <c r="A38" s="306" t="s">
        <v>140</v>
      </c>
      <c r="B38" s="307"/>
      <c r="C38" s="307"/>
      <c r="D38" s="307"/>
      <c r="E38" s="307"/>
      <c r="F38" s="307"/>
      <c r="G38" s="307"/>
      <c r="H38" s="308"/>
      <c r="I38" s="14">
        <v>33</v>
      </c>
      <c r="J38" s="19">
        <v>745019.25</v>
      </c>
      <c r="K38" s="19">
        <v>62507.67999999999</v>
      </c>
    </row>
    <row r="39" spans="1:11" ht="12.75">
      <c r="A39" s="306" t="s">
        <v>141</v>
      </c>
      <c r="B39" s="307"/>
      <c r="C39" s="307"/>
      <c r="D39" s="307"/>
      <c r="E39" s="307"/>
      <c r="F39" s="307"/>
      <c r="G39" s="307"/>
      <c r="H39" s="308"/>
      <c r="I39" s="14">
        <v>34</v>
      </c>
      <c r="J39" s="19">
        <v>-20015662.450000003</v>
      </c>
      <c r="K39" s="19">
        <v>-40853950.32</v>
      </c>
    </row>
    <row r="40" spans="1:11" ht="12.75">
      <c r="A40" s="306" t="s">
        <v>142</v>
      </c>
      <c r="B40" s="307"/>
      <c r="C40" s="307"/>
      <c r="D40" s="307"/>
      <c r="E40" s="307"/>
      <c r="F40" s="307"/>
      <c r="G40" s="307"/>
      <c r="H40" s="308"/>
      <c r="I40" s="14">
        <v>35</v>
      </c>
      <c r="J40" s="19">
        <v>0</v>
      </c>
      <c r="K40" s="19">
        <v>0</v>
      </c>
    </row>
    <row r="41" spans="1:11" ht="12.75">
      <c r="A41" s="306" t="s">
        <v>143</v>
      </c>
      <c r="B41" s="307"/>
      <c r="C41" s="307"/>
      <c r="D41" s="307"/>
      <c r="E41" s="307"/>
      <c r="F41" s="307"/>
      <c r="G41" s="307"/>
      <c r="H41" s="308"/>
      <c r="I41" s="14">
        <v>36</v>
      </c>
      <c r="J41" s="19">
        <v>-9961677.510000002</v>
      </c>
      <c r="K41" s="19">
        <v>-8934017.52</v>
      </c>
    </row>
    <row r="42" spans="1:11" ht="21" customHeight="1">
      <c r="A42" s="306" t="s">
        <v>144</v>
      </c>
      <c r="B42" s="307"/>
      <c r="C42" s="307"/>
      <c r="D42" s="307"/>
      <c r="E42" s="307"/>
      <c r="F42" s="307"/>
      <c r="G42" s="307"/>
      <c r="H42" s="308"/>
      <c r="I42" s="14">
        <v>37</v>
      </c>
      <c r="J42" s="19">
        <v>145175.21</v>
      </c>
      <c r="K42" s="19">
        <v>12695373.640000006</v>
      </c>
    </row>
    <row r="43" spans="1:11" ht="21.75" customHeight="1">
      <c r="A43" s="306" t="s">
        <v>145</v>
      </c>
      <c r="B43" s="307"/>
      <c r="C43" s="307"/>
      <c r="D43" s="307"/>
      <c r="E43" s="307"/>
      <c r="F43" s="307"/>
      <c r="G43" s="307"/>
      <c r="H43" s="308"/>
      <c r="I43" s="14">
        <v>38</v>
      </c>
      <c r="J43" s="19">
        <v>-2270891.9000000004</v>
      </c>
      <c r="K43" s="19">
        <v>-628730.1500000004</v>
      </c>
    </row>
    <row r="44" spans="1:11" ht="23.25" customHeight="1">
      <c r="A44" s="306" t="s">
        <v>148</v>
      </c>
      <c r="B44" s="307"/>
      <c r="C44" s="307"/>
      <c r="D44" s="307"/>
      <c r="E44" s="307"/>
      <c r="F44" s="307"/>
      <c r="G44" s="307"/>
      <c r="H44" s="308"/>
      <c r="I44" s="14">
        <v>39</v>
      </c>
      <c r="J44" s="19">
        <v>-39374976.36</v>
      </c>
      <c r="K44" s="19">
        <v>5268526.8899999885</v>
      </c>
    </row>
    <row r="45" spans="1:11" ht="12.75">
      <c r="A45" s="306" t="s">
        <v>249</v>
      </c>
      <c r="B45" s="307"/>
      <c r="C45" s="307"/>
      <c r="D45" s="307"/>
      <c r="E45" s="307"/>
      <c r="F45" s="307"/>
      <c r="G45" s="307"/>
      <c r="H45" s="308"/>
      <c r="I45" s="14">
        <v>40</v>
      </c>
      <c r="J45" s="19">
        <v>245646634.23</v>
      </c>
      <c r="K45" s="19">
        <v>264327202.44</v>
      </c>
    </row>
    <row r="46" spans="1:11" ht="12.75">
      <c r="A46" s="306" t="s">
        <v>250</v>
      </c>
      <c r="B46" s="307"/>
      <c r="C46" s="307"/>
      <c r="D46" s="307"/>
      <c r="E46" s="307"/>
      <c r="F46" s="307"/>
      <c r="G46" s="307"/>
      <c r="H46" s="308"/>
      <c r="I46" s="14">
        <v>41</v>
      </c>
      <c r="J46" s="19">
        <v>-94637460</v>
      </c>
      <c r="K46" s="19">
        <v>-96327704.64</v>
      </c>
    </row>
    <row r="47" spans="1:11" ht="12.75">
      <c r="A47" s="306" t="s">
        <v>251</v>
      </c>
      <c r="B47" s="307"/>
      <c r="C47" s="307"/>
      <c r="D47" s="307"/>
      <c r="E47" s="307"/>
      <c r="F47" s="307"/>
      <c r="G47" s="307"/>
      <c r="H47" s="308"/>
      <c r="I47" s="14">
        <v>42</v>
      </c>
      <c r="J47" s="19">
        <v>0</v>
      </c>
      <c r="K47" s="19">
        <v>0</v>
      </c>
    </row>
    <row r="48" spans="1:11" ht="12.75">
      <c r="A48" s="306" t="s">
        <v>252</v>
      </c>
      <c r="B48" s="307"/>
      <c r="C48" s="307"/>
      <c r="D48" s="307"/>
      <c r="E48" s="307"/>
      <c r="F48" s="307"/>
      <c r="G48" s="307"/>
      <c r="H48" s="308"/>
      <c r="I48" s="14">
        <v>43</v>
      </c>
      <c r="J48" s="19">
        <v>0</v>
      </c>
      <c r="K48" s="19">
        <v>0</v>
      </c>
    </row>
    <row r="49" spans="1:11" ht="12.75">
      <c r="A49" s="306" t="s">
        <v>253</v>
      </c>
      <c r="B49" s="313"/>
      <c r="C49" s="313"/>
      <c r="D49" s="313"/>
      <c r="E49" s="313"/>
      <c r="F49" s="313"/>
      <c r="G49" s="313"/>
      <c r="H49" s="314"/>
      <c r="I49" s="14">
        <v>44</v>
      </c>
      <c r="J49" s="19">
        <v>17576603.249999978</v>
      </c>
      <c r="K49" s="19">
        <v>65010607.059999995</v>
      </c>
    </row>
    <row r="50" spans="1:11" ht="12.75">
      <c r="A50" s="306" t="s">
        <v>277</v>
      </c>
      <c r="B50" s="313"/>
      <c r="C50" s="313"/>
      <c r="D50" s="313"/>
      <c r="E50" s="313"/>
      <c r="F50" s="313"/>
      <c r="G50" s="313"/>
      <c r="H50" s="314"/>
      <c r="I50" s="14">
        <v>45</v>
      </c>
      <c r="J50" s="19">
        <v>159594430.17000002</v>
      </c>
      <c r="K50" s="19">
        <v>186309171.7</v>
      </c>
    </row>
    <row r="51" spans="1:11" ht="12.75">
      <c r="A51" s="306" t="s">
        <v>278</v>
      </c>
      <c r="B51" s="313"/>
      <c r="C51" s="313"/>
      <c r="D51" s="313"/>
      <c r="E51" s="313"/>
      <c r="F51" s="313"/>
      <c r="G51" s="313"/>
      <c r="H51" s="314"/>
      <c r="I51" s="14">
        <v>46</v>
      </c>
      <c r="J51" s="19">
        <v>-223923621.89</v>
      </c>
      <c r="K51" s="19">
        <v>-238775891.96</v>
      </c>
    </row>
    <row r="52" spans="1:11" ht="12.75">
      <c r="A52" s="312" t="s">
        <v>93</v>
      </c>
      <c r="B52" s="313"/>
      <c r="C52" s="313"/>
      <c r="D52" s="313"/>
      <c r="E52" s="313"/>
      <c r="F52" s="313"/>
      <c r="G52" s="313"/>
      <c r="H52" s="314"/>
      <c r="I52" s="14">
        <v>47</v>
      </c>
      <c r="J52" s="84">
        <v>-4190</v>
      </c>
      <c r="K52" s="84">
        <v>-1960000</v>
      </c>
    </row>
    <row r="53" spans="1:11" ht="12.75">
      <c r="A53" s="306" t="s">
        <v>279</v>
      </c>
      <c r="B53" s="313"/>
      <c r="C53" s="313"/>
      <c r="D53" s="313"/>
      <c r="E53" s="313"/>
      <c r="F53" s="313"/>
      <c r="G53" s="313"/>
      <c r="H53" s="314"/>
      <c r="I53" s="14">
        <v>48</v>
      </c>
      <c r="J53" s="19">
        <v>0</v>
      </c>
      <c r="K53" s="19">
        <v>0</v>
      </c>
    </row>
    <row r="54" spans="1:11" ht="12.75">
      <c r="A54" s="306" t="s">
        <v>280</v>
      </c>
      <c r="B54" s="313"/>
      <c r="C54" s="313"/>
      <c r="D54" s="313"/>
      <c r="E54" s="313"/>
      <c r="F54" s="313"/>
      <c r="G54" s="313"/>
      <c r="H54" s="314"/>
      <c r="I54" s="14">
        <v>49</v>
      </c>
      <c r="J54" s="19">
        <v>0</v>
      </c>
      <c r="K54" s="19">
        <v>0</v>
      </c>
    </row>
    <row r="55" spans="1:11" ht="12.75">
      <c r="A55" s="306" t="s">
        <v>281</v>
      </c>
      <c r="B55" s="313"/>
      <c r="C55" s="313"/>
      <c r="D55" s="313"/>
      <c r="E55" s="313"/>
      <c r="F55" s="313"/>
      <c r="G55" s="313"/>
      <c r="H55" s="314"/>
      <c r="I55" s="14">
        <v>50</v>
      </c>
      <c r="J55" s="19">
        <v>0</v>
      </c>
      <c r="K55" s="19">
        <v>0</v>
      </c>
    </row>
    <row r="56" spans="1:11" ht="12.75">
      <c r="A56" s="306" t="s">
        <v>282</v>
      </c>
      <c r="B56" s="313"/>
      <c r="C56" s="313"/>
      <c r="D56" s="313"/>
      <c r="E56" s="313"/>
      <c r="F56" s="313"/>
      <c r="G56" s="313"/>
      <c r="H56" s="314"/>
      <c r="I56" s="14">
        <v>51</v>
      </c>
      <c r="J56" s="19">
        <v>0</v>
      </c>
      <c r="K56" s="19">
        <v>0</v>
      </c>
    </row>
    <row r="57" spans="1:11" ht="12.75">
      <c r="A57" s="306" t="s">
        <v>283</v>
      </c>
      <c r="B57" s="313"/>
      <c r="C57" s="313"/>
      <c r="D57" s="313"/>
      <c r="E57" s="313"/>
      <c r="F57" s="313"/>
      <c r="G57" s="313"/>
      <c r="H57" s="314"/>
      <c r="I57" s="14">
        <v>52</v>
      </c>
      <c r="J57" s="19">
        <v>-4190</v>
      </c>
      <c r="K57" s="19">
        <v>-1960000</v>
      </c>
    </row>
    <row r="58" spans="1:11" ht="12.75">
      <c r="A58" s="312" t="s">
        <v>94</v>
      </c>
      <c r="B58" s="313"/>
      <c r="C58" s="313"/>
      <c r="D58" s="313"/>
      <c r="E58" s="313"/>
      <c r="F58" s="313"/>
      <c r="G58" s="313"/>
      <c r="H58" s="314"/>
      <c r="I58" s="14">
        <v>53</v>
      </c>
      <c r="J58" s="84">
        <v>-42592096.589999974</v>
      </c>
      <c r="K58" s="84">
        <v>-20585283.70879808</v>
      </c>
    </row>
    <row r="59" spans="1:11" ht="21.75" customHeight="1">
      <c r="A59" s="312" t="s">
        <v>284</v>
      </c>
      <c r="B59" s="313"/>
      <c r="C59" s="313"/>
      <c r="D59" s="313"/>
      <c r="E59" s="313"/>
      <c r="F59" s="313"/>
      <c r="G59" s="313"/>
      <c r="H59" s="314"/>
      <c r="I59" s="14">
        <v>54</v>
      </c>
      <c r="J59" s="19">
        <v>-1800056.13</v>
      </c>
      <c r="K59" s="19">
        <v>28344461.870000005</v>
      </c>
    </row>
    <row r="60" spans="1:11" ht="12.75">
      <c r="A60" s="312" t="s">
        <v>95</v>
      </c>
      <c r="B60" s="313"/>
      <c r="C60" s="313"/>
      <c r="D60" s="313"/>
      <c r="E60" s="313"/>
      <c r="F60" s="313"/>
      <c r="G60" s="313"/>
      <c r="H60" s="314"/>
      <c r="I60" s="14">
        <v>55</v>
      </c>
      <c r="J60" s="84">
        <v>-44392152.71999998</v>
      </c>
      <c r="K60" s="84">
        <v>7759178.161201924</v>
      </c>
    </row>
    <row r="61" spans="1:11" ht="12.75">
      <c r="A61" s="306" t="s">
        <v>285</v>
      </c>
      <c r="B61" s="313"/>
      <c r="C61" s="313"/>
      <c r="D61" s="313"/>
      <c r="E61" s="313"/>
      <c r="F61" s="313"/>
      <c r="G61" s="313"/>
      <c r="H61" s="314"/>
      <c r="I61" s="14">
        <v>56</v>
      </c>
      <c r="J61" s="19">
        <v>102938734.87</v>
      </c>
      <c r="K61" s="19">
        <v>58546582.14999999</v>
      </c>
    </row>
    <row r="62" spans="1:11" ht="12.75">
      <c r="A62" s="315" t="s">
        <v>96</v>
      </c>
      <c r="B62" s="316"/>
      <c r="C62" s="316"/>
      <c r="D62" s="316"/>
      <c r="E62" s="316"/>
      <c r="F62" s="316"/>
      <c r="G62" s="316"/>
      <c r="H62" s="317"/>
      <c r="I62" s="155">
        <v>57</v>
      </c>
      <c r="J62" s="85">
        <v>58546582.15000003</v>
      </c>
      <c r="K62" s="85">
        <v>66305759.66</v>
      </c>
    </row>
    <row r="63" ht="12.75">
      <c r="A63" s="86" t="s">
        <v>5</v>
      </c>
    </row>
    <row r="65" ht="12.75">
      <c r="K65" s="151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J65536 K1:K63 L1:IV65536 K65:K65536"/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pane xSplit="4" ySplit="6" topLeftCell="E22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O40" sqref="O40"/>
    </sheetView>
  </sheetViews>
  <sheetFormatPr defaultColWidth="9.140625" defaultRowHeight="12.75"/>
  <cols>
    <col min="1" max="2" width="9.140625" style="71" customWidth="1"/>
    <col min="3" max="3" width="14.28125" style="71" customWidth="1"/>
    <col min="4" max="4" width="9.140625" style="71" customWidth="1"/>
    <col min="5" max="10" width="12.140625" style="71" customWidth="1"/>
    <col min="11" max="11" width="14.57421875" style="71" customWidth="1"/>
    <col min="12" max="12" width="12.140625" style="71" customWidth="1"/>
    <col min="13" max="13" width="14.00390625" style="71" customWidth="1"/>
    <col min="14" max="16384" width="9.140625" style="71" customWidth="1"/>
  </cols>
  <sheetData>
    <row r="1" spans="1:12" ht="23.25" customHeight="1">
      <c r="A1" s="324" t="s">
        <v>149</v>
      </c>
      <c r="B1" s="301"/>
      <c r="C1" s="301"/>
      <c r="D1" s="301"/>
      <c r="E1" s="325"/>
      <c r="F1" s="326"/>
      <c r="G1" s="326"/>
      <c r="H1" s="326"/>
      <c r="I1" s="326"/>
      <c r="J1" s="326"/>
      <c r="K1" s="327"/>
      <c r="L1" s="70"/>
    </row>
    <row r="2" spans="1:12" ht="14.25" customHeight="1">
      <c r="A2" s="302" t="s">
        <v>405</v>
      </c>
      <c r="B2" s="303"/>
      <c r="C2" s="303"/>
      <c r="D2" s="303"/>
      <c r="E2" s="301"/>
      <c r="F2" s="328"/>
      <c r="G2" s="328"/>
      <c r="H2" s="328"/>
      <c r="I2" s="328"/>
      <c r="J2" s="328"/>
      <c r="K2" s="329"/>
      <c r="L2" s="70"/>
    </row>
    <row r="3" spans="1:13" ht="12.75">
      <c r="A3" s="147"/>
      <c r="B3" s="148"/>
      <c r="C3" s="148"/>
      <c r="D3" s="148"/>
      <c r="E3" s="149"/>
      <c r="F3" s="150"/>
      <c r="G3" s="150"/>
      <c r="H3" s="150"/>
      <c r="I3" s="150"/>
      <c r="J3" s="150"/>
      <c r="K3" s="150"/>
      <c r="L3" s="319" t="s">
        <v>58</v>
      </c>
      <c r="M3" s="319"/>
    </row>
    <row r="4" spans="1:13" ht="13.5" customHeight="1">
      <c r="A4" s="304" t="s">
        <v>46</v>
      </c>
      <c r="B4" s="304"/>
      <c r="C4" s="304"/>
      <c r="D4" s="304" t="s">
        <v>62</v>
      </c>
      <c r="E4" s="305" t="s">
        <v>212</v>
      </c>
      <c r="F4" s="305"/>
      <c r="G4" s="305"/>
      <c r="H4" s="305"/>
      <c r="I4" s="305"/>
      <c r="J4" s="305"/>
      <c r="K4" s="305"/>
      <c r="L4" s="305" t="s">
        <v>219</v>
      </c>
      <c r="M4" s="305" t="s">
        <v>84</v>
      </c>
    </row>
    <row r="5" spans="1:13" ht="56.25">
      <c r="A5" s="333"/>
      <c r="B5" s="333"/>
      <c r="C5" s="333"/>
      <c r="D5" s="333"/>
      <c r="E5" s="90" t="s">
        <v>215</v>
      </c>
      <c r="F5" s="90" t="s">
        <v>44</v>
      </c>
      <c r="G5" s="90" t="s">
        <v>216</v>
      </c>
      <c r="H5" s="90" t="s">
        <v>217</v>
      </c>
      <c r="I5" s="90" t="s">
        <v>45</v>
      </c>
      <c r="J5" s="90" t="s">
        <v>218</v>
      </c>
      <c r="K5" s="90" t="s">
        <v>83</v>
      </c>
      <c r="L5" s="305"/>
      <c r="M5" s="305"/>
    </row>
    <row r="6" spans="1:13" ht="12.75">
      <c r="A6" s="330">
        <v>1</v>
      </c>
      <c r="B6" s="330"/>
      <c r="C6" s="330"/>
      <c r="D6" s="95">
        <v>2</v>
      </c>
      <c r="E6" s="95" t="s">
        <v>60</v>
      </c>
      <c r="F6" s="96" t="s">
        <v>61</v>
      </c>
      <c r="G6" s="95" t="s">
        <v>63</v>
      </c>
      <c r="H6" s="96" t="s">
        <v>64</v>
      </c>
      <c r="I6" s="95" t="s">
        <v>65</v>
      </c>
      <c r="J6" s="96" t="s">
        <v>66</v>
      </c>
      <c r="K6" s="95" t="s">
        <v>67</v>
      </c>
      <c r="L6" s="96" t="s">
        <v>68</v>
      </c>
      <c r="M6" s="95" t="s">
        <v>69</v>
      </c>
    </row>
    <row r="7" spans="1:13" ht="21" customHeight="1">
      <c r="A7" s="331" t="s">
        <v>301</v>
      </c>
      <c r="B7" s="332"/>
      <c r="C7" s="332"/>
      <c r="D7" s="16">
        <v>1</v>
      </c>
      <c r="E7" s="116">
        <v>601575800</v>
      </c>
      <c r="F7" s="116">
        <v>681482525.25</v>
      </c>
      <c r="G7" s="116">
        <v>171581348.14049584</v>
      </c>
      <c r="H7" s="116">
        <v>513006831.79</v>
      </c>
      <c r="I7" s="116">
        <v>310676533.30000025</v>
      </c>
      <c r="J7" s="116">
        <v>-412845089.98000026</v>
      </c>
      <c r="K7" s="117">
        <v>1865477948.5004957</v>
      </c>
      <c r="L7" s="116"/>
      <c r="M7" s="117">
        <v>1865477948.5004957</v>
      </c>
    </row>
    <row r="8" spans="1:13" ht="22.5" customHeight="1">
      <c r="A8" s="320" t="s">
        <v>260</v>
      </c>
      <c r="B8" s="321"/>
      <c r="C8" s="321"/>
      <c r="D8" s="4">
        <v>2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2">
        <v>0</v>
      </c>
      <c r="L8" s="113"/>
      <c r="M8" s="112">
        <v>0</v>
      </c>
    </row>
    <row r="9" spans="1:13" ht="21.75" customHeight="1">
      <c r="A9" s="320" t="s">
        <v>261</v>
      </c>
      <c r="B9" s="321"/>
      <c r="C9" s="321"/>
      <c r="D9" s="4">
        <v>3</v>
      </c>
      <c r="E9" s="113">
        <v>0</v>
      </c>
      <c r="F9" s="113">
        <v>0</v>
      </c>
      <c r="G9" s="113">
        <v>0</v>
      </c>
      <c r="H9" s="113">
        <v>0</v>
      </c>
      <c r="I9" s="113"/>
      <c r="J9" s="113"/>
      <c r="K9" s="112">
        <v>0</v>
      </c>
      <c r="L9" s="113"/>
      <c r="M9" s="112">
        <v>0</v>
      </c>
    </row>
    <row r="10" spans="1:13" ht="20.25" customHeight="1">
      <c r="A10" s="322" t="s">
        <v>353</v>
      </c>
      <c r="B10" s="321"/>
      <c r="C10" s="321"/>
      <c r="D10" s="4">
        <v>4</v>
      </c>
      <c r="E10" s="112">
        <v>601575800</v>
      </c>
      <c r="F10" s="112">
        <v>681482525.25</v>
      </c>
      <c r="G10" s="112">
        <v>171581348.14049584</v>
      </c>
      <c r="H10" s="112">
        <v>513006831.79</v>
      </c>
      <c r="I10" s="112">
        <v>310676533.30000025</v>
      </c>
      <c r="J10" s="112">
        <v>-412845089.98000026</v>
      </c>
      <c r="K10" s="112">
        <v>1865477948.5004957</v>
      </c>
      <c r="L10" s="112">
        <v>0</v>
      </c>
      <c r="M10" s="112">
        <v>1865477948.5004957</v>
      </c>
    </row>
    <row r="11" spans="1:13" ht="20.25" customHeight="1">
      <c r="A11" s="322" t="s">
        <v>354</v>
      </c>
      <c r="B11" s="323"/>
      <c r="C11" s="323"/>
      <c r="D11" s="4">
        <v>5</v>
      </c>
      <c r="E11" s="112">
        <v>0</v>
      </c>
      <c r="F11" s="112">
        <v>0</v>
      </c>
      <c r="G11" s="112">
        <v>-28472945.78999995</v>
      </c>
      <c r="H11" s="112">
        <v>0</v>
      </c>
      <c r="I11" s="112">
        <v>0</v>
      </c>
      <c r="J11" s="112">
        <v>46770844.39</v>
      </c>
      <c r="K11" s="112">
        <v>18297898.60000005</v>
      </c>
      <c r="L11" s="112">
        <v>0</v>
      </c>
      <c r="M11" s="112">
        <v>18297898.60000005</v>
      </c>
    </row>
    <row r="12" spans="1:13" ht="12.75">
      <c r="A12" s="320" t="s">
        <v>262</v>
      </c>
      <c r="B12" s="321"/>
      <c r="C12" s="321"/>
      <c r="D12" s="4">
        <v>6</v>
      </c>
      <c r="E12" s="113"/>
      <c r="F12" s="113"/>
      <c r="G12" s="113"/>
      <c r="H12" s="113"/>
      <c r="I12" s="113"/>
      <c r="J12" s="113">
        <v>46770844.39</v>
      </c>
      <c r="K12" s="112">
        <v>46770844.39</v>
      </c>
      <c r="L12" s="113"/>
      <c r="M12" s="112">
        <v>46770844.39</v>
      </c>
    </row>
    <row r="13" spans="1:13" ht="21.75" customHeight="1">
      <c r="A13" s="320" t="s">
        <v>88</v>
      </c>
      <c r="B13" s="321"/>
      <c r="C13" s="321"/>
      <c r="D13" s="4">
        <v>7</v>
      </c>
      <c r="E13" s="112">
        <v>0</v>
      </c>
      <c r="F13" s="112">
        <v>0</v>
      </c>
      <c r="G13" s="112">
        <v>-28472945.78999995</v>
      </c>
      <c r="H13" s="112">
        <v>0</v>
      </c>
      <c r="I13" s="112">
        <v>0</v>
      </c>
      <c r="J13" s="112">
        <v>0</v>
      </c>
      <c r="K13" s="112">
        <v>-28472945.78999995</v>
      </c>
      <c r="L13" s="112">
        <v>0</v>
      </c>
      <c r="M13" s="112">
        <v>-28472945.78999995</v>
      </c>
    </row>
    <row r="14" spans="1:13" ht="19.5" customHeight="1">
      <c r="A14" s="320" t="s">
        <v>302</v>
      </c>
      <c r="B14" s="321"/>
      <c r="C14" s="321"/>
      <c r="D14" s="4">
        <v>8</v>
      </c>
      <c r="E14" s="113"/>
      <c r="F14" s="113"/>
      <c r="G14" s="113">
        <v>96494.06</v>
      </c>
      <c r="H14" s="113"/>
      <c r="I14" s="113"/>
      <c r="J14" s="113"/>
      <c r="K14" s="112">
        <v>96494.06</v>
      </c>
      <c r="L14" s="113"/>
      <c r="M14" s="112">
        <v>96494.06</v>
      </c>
    </row>
    <row r="15" spans="1:13" ht="19.5" customHeight="1">
      <c r="A15" s="320" t="s">
        <v>303</v>
      </c>
      <c r="B15" s="321"/>
      <c r="C15" s="321"/>
      <c r="D15" s="4">
        <v>9</v>
      </c>
      <c r="E15" s="113"/>
      <c r="F15" s="113"/>
      <c r="G15" s="113">
        <v>-34427892.50999995</v>
      </c>
      <c r="H15" s="113"/>
      <c r="I15" s="113"/>
      <c r="J15" s="113"/>
      <c r="K15" s="112">
        <v>-34427892.50999995</v>
      </c>
      <c r="L15" s="113"/>
      <c r="M15" s="112">
        <v>-34427892.50999995</v>
      </c>
    </row>
    <row r="16" spans="1:13" ht="21" customHeight="1">
      <c r="A16" s="320" t="s">
        <v>304</v>
      </c>
      <c r="B16" s="321"/>
      <c r="C16" s="321"/>
      <c r="D16" s="4">
        <v>10</v>
      </c>
      <c r="E16" s="113"/>
      <c r="F16" s="113"/>
      <c r="G16" s="113">
        <v>5858452.66</v>
      </c>
      <c r="H16" s="113"/>
      <c r="I16" s="113"/>
      <c r="J16" s="113"/>
      <c r="K16" s="112">
        <v>5858452.66</v>
      </c>
      <c r="L16" s="113"/>
      <c r="M16" s="112">
        <v>5858452.66</v>
      </c>
    </row>
    <row r="17" spans="1:13" ht="21.75" customHeight="1">
      <c r="A17" s="320" t="s">
        <v>263</v>
      </c>
      <c r="B17" s="321"/>
      <c r="C17" s="321"/>
      <c r="D17" s="4">
        <v>11</v>
      </c>
      <c r="E17" s="113"/>
      <c r="F17" s="113"/>
      <c r="G17" s="113"/>
      <c r="H17" s="113"/>
      <c r="I17" s="113"/>
      <c r="J17" s="113"/>
      <c r="K17" s="112"/>
      <c r="L17" s="113"/>
      <c r="M17" s="112">
        <v>0</v>
      </c>
    </row>
    <row r="18" spans="1:13" ht="21.75" customHeight="1">
      <c r="A18" s="322" t="s">
        <v>355</v>
      </c>
      <c r="B18" s="321"/>
      <c r="C18" s="321"/>
      <c r="D18" s="4">
        <v>12</v>
      </c>
      <c r="E18" s="112">
        <v>0</v>
      </c>
      <c r="F18" s="112">
        <v>0</v>
      </c>
      <c r="G18" s="112">
        <v>-1138205.42</v>
      </c>
      <c r="H18" s="112">
        <v>-117471537.95</v>
      </c>
      <c r="I18" s="112">
        <v>-293950797.64</v>
      </c>
      <c r="J18" s="112">
        <v>412845089.98000026</v>
      </c>
      <c r="K18" s="112">
        <v>284548.970000267</v>
      </c>
      <c r="L18" s="112">
        <v>0</v>
      </c>
      <c r="M18" s="112">
        <v>284548.970000267</v>
      </c>
    </row>
    <row r="19" spans="1:13" ht="21.75" customHeight="1">
      <c r="A19" s="320" t="s">
        <v>89</v>
      </c>
      <c r="B19" s="321"/>
      <c r="C19" s="321"/>
      <c r="D19" s="4">
        <v>13</v>
      </c>
      <c r="E19" s="113"/>
      <c r="F19" s="113"/>
      <c r="G19" s="113"/>
      <c r="H19" s="113"/>
      <c r="I19" s="113"/>
      <c r="J19" s="113"/>
      <c r="K19" s="112">
        <v>0</v>
      </c>
      <c r="L19" s="113"/>
      <c r="M19" s="112">
        <v>0</v>
      </c>
    </row>
    <row r="20" spans="1:13" ht="12.75">
      <c r="A20" s="320" t="s">
        <v>306</v>
      </c>
      <c r="B20" s="321"/>
      <c r="C20" s="321"/>
      <c r="D20" s="4">
        <v>14</v>
      </c>
      <c r="E20" s="113"/>
      <c r="F20" s="113"/>
      <c r="G20" s="113"/>
      <c r="H20" s="113"/>
      <c r="I20" s="113"/>
      <c r="J20" s="113"/>
      <c r="K20" s="112">
        <v>0</v>
      </c>
      <c r="L20" s="113"/>
      <c r="M20" s="112">
        <v>0</v>
      </c>
    </row>
    <row r="21" spans="1:13" ht="12.75">
      <c r="A21" s="320" t="s">
        <v>307</v>
      </c>
      <c r="B21" s="321"/>
      <c r="C21" s="321"/>
      <c r="D21" s="4">
        <v>15</v>
      </c>
      <c r="E21" s="113"/>
      <c r="F21" s="113"/>
      <c r="G21" s="113"/>
      <c r="H21" s="113"/>
      <c r="I21" s="113"/>
      <c r="J21" s="113"/>
      <c r="K21" s="112">
        <v>0</v>
      </c>
      <c r="L21" s="113"/>
      <c r="M21" s="112">
        <v>0</v>
      </c>
    </row>
    <row r="22" spans="1:13" ht="12.75">
      <c r="A22" s="320" t="s">
        <v>308</v>
      </c>
      <c r="B22" s="321"/>
      <c r="C22" s="321"/>
      <c r="D22" s="4">
        <v>16</v>
      </c>
      <c r="E22" s="113"/>
      <c r="F22" s="113"/>
      <c r="G22" s="113">
        <v>-1138205.42</v>
      </c>
      <c r="H22" s="113">
        <v>-117471537.95</v>
      </c>
      <c r="I22" s="113">
        <v>-293950797.64</v>
      </c>
      <c r="J22" s="113">
        <v>412845089.98000026</v>
      </c>
      <c r="K22" s="112">
        <v>284548.970000267</v>
      </c>
      <c r="L22" s="113"/>
      <c r="M22" s="112">
        <v>284548.970000267</v>
      </c>
    </row>
    <row r="23" spans="1:13" ht="21.75" customHeight="1" thickBot="1">
      <c r="A23" s="338" t="s">
        <v>356</v>
      </c>
      <c r="B23" s="339"/>
      <c r="C23" s="339"/>
      <c r="D23" s="17">
        <v>17</v>
      </c>
      <c r="E23" s="118">
        <v>601575800</v>
      </c>
      <c r="F23" s="118">
        <v>681482525.25</v>
      </c>
      <c r="G23" s="118">
        <v>141970196.9304959</v>
      </c>
      <c r="H23" s="118">
        <v>395535293.84000003</v>
      </c>
      <c r="I23" s="118">
        <v>16725735.660000265</v>
      </c>
      <c r="J23" s="118">
        <v>46770844.389999986</v>
      </c>
      <c r="K23" s="118">
        <v>1884060396.070496</v>
      </c>
      <c r="L23" s="118">
        <v>0</v>
      </c>
      <c r="M23" s="118">
        <v>1884060396.070496</v>
      </c>
    </row>
    <row r="24" spans="1:13" ht="24" customHeight="1" thickTop="1">
      <c r="A24" s="336" t="s">
        <v>309</v>
      </c>
      <c r="B24" s="337"/>
      <c r="C24" s="337"/>
      <c r="D24" s="18">
        <v>18</v>
      </c>
      <c r="E24" s="114">
        <v>601575800</v>
      </c>
      <c r="F24" s="114">
        <v>681482525.25</v>
      </c>
      <c r="G24" s="114">
        <v>141970196.9304959</v>
      </c>
      <c r="H24" s="114">
        <v>395535293.84000003</v>
      </c>
      <c r="I24" s="114">
        <v>16725735.660000265</v>
      </c>
      <c r="J24" s="114">
        <v>46770844.389999986</v>
      </c>
      <c r="K24" s="115">
        <v>1884060396.070496</v>
      </c>
      <c r="L24" s="114"/>
      <c r="M24" s="115">
        <v>1884060396.070496</v>
      </c>
    </row>
    <row r="25" spans="1:13" ht="12.75">
      <c r="A25" s="320" t="s">
        <v>311</v>
      </c>
      <c r="B25" s="321"/>
      <c r="C25" s="321"/>
      <c r="D25" s="4">
        <v>19</v>
      </c>
      <c r="E25" s="20"/>
      <c r="F25" s="20"/>
      <c r="G25" s="20"/>
      <c r="H25" s="20"/>
      <c r="I25" s="20">
        <v>39877540.9099999</v>
      </c>
      <c r="J25" s="20"/>
      <c r="K25" s="93">
        <v>39877540.9099999</v>
      </c>
      <c r="L25" s="20"/>
      <c r="M25" s="93">
        <v>39877540.9099999</v>
      </c>
    </row>
    <row r="26" spans="1:13" ht="20.25" customHeight="1">
      <c r="A26" s="320" t="s">
        <v>310</v>
      </c>
      <c r="B26" s="321"/>
      <c r="C26" s="321"/>
      <c r="D26" s="4">
        <v>20</v>
      </c>
      <c r="E26" s="20"/>
      <c r="F26" s="20"/>
      <c r="G26" s="20"/>
      <c r="H26" s="20"/>
      <c r="I26" s="20"/>
      <c r="J26" s="20"/>
      <c r="K26" s="93">
        <v>0</v>
      </c>
      <c r="L26" s="20"/>
      <c r="M26" s="93">
        <v>0</v>
      </c>
    </row>
    <row r="27" spans="1:13" ht="21.75" customHeight="1">
      <c r="A27" s="322" t="s">
        <v>357</v>
      </c>
      <c r="B27" s="321"/>
      <c r="C27" s="321"/>
      <c r="D27" s="4">
        <v>21</v>
      </c>
      <c r="E27" s="93">
        <v>601575800</v>
      </c>
      <c r="F27" s="93">
        <v>681482525.25</v>
      </c>
      <c r="G27" s="93">
        <v>141970196.9304959</v>
      </c>
      <c r="H27" s="93">
        <v>395535293.84000003</v>
      </c>
      <c r="I27" s="93">
        <v>56603276.570000164</v>
      </c>
      <c r="J27" s="93">
        <v>46770844.389999986</v>
      </c>
      <c r="K27" s="93">
        <v>1923937936.980496</v>
      </c>
      <c r="L27" s="93">
        <v>0</v>
      </c>
      <c r="M27" s="93">
        <v>1923937936.980496</v>
      </c>
    </row>
    <row r="28" spans="1:13" ht="23.25" customHeight="1">
      <c r="A28" s="322" t="s">
        <v>358</v>
      </c>
      <c r="B28" s="321"/>
      <c r="C28" s="321"/>
      <c r="D28" s="4">
        <v>22</v>
      </c>
      <c r="E28" s="93">
        <v>0</v>
      </c>
      <c r="F28" s="93">
        <v>0</v>
      </c>
      <c r="G28" s="93">
        <v>82144823.34400009</v>
      </c>
      <c r="H28" s="93">
        <v>0</v>
      </c>
      <c r="I28" s="93">
        <v>0</v>
      </c>
      <c r="J28" s="93">
        <v>54723828.78437525</v>
      </c>
      <c r="K28" s="93">
        <v>136868652.12837535</v>
      </c>
      <c r="L28" s="93">
        <v>0</v>
      </c>
      <c r="M28" s="93">
        <v>136868652.12837535</v>
      </c>
    </row>
    <row r="29" spans="1:13" ht="13.5" customHeight="1">
      <c r="A29" s="320" t="s">
        <v>90</v>
      </c>
      <c r="B29" s="321"/>
      <c r="C29" s="321"/>
      <c r="D29" s="4">
        <v>23</v>
      </c>
      <c r="E29" s="20"/>
      <c r="F29" s="20"/>
      <c r="G29" s="20"/>
      <c r="H29" s="20"/>
      <c r="I29" s="20"/>
      <c r="J29" s="20">
        <v>54723828.78437525</v>
      </c>
      <c r="K29" s="93">
        <v>54723828.78437525</v>
      </c>
      <c r="L29" s="20"/>
      <c r="M29" s="93">
        <v>54723828.78437525</v>
      </c>
    </row>
    <row r="30" spans="1:13" ht="21.75" customHeight="1">
      <c r="A30" s="320" t="s">
        <v>87</v>
      </c>
      <c r="B30" s="321"/>
      <c r="C30" s="321"/>
      <c r="D30" s="4">
        <v>24</v>
      </c>
      <c r="E30" s="93">
        <v>0</v>
      </c>
      <c r="F30" s="93">
        <v>0</v>
      </c>
      <c r="G30" s="93">
        <v>82144823.34400009</v>
      </c>
      <c r="H30" s="93">
        <v>0</v>
      </c>
      <c r="I30" s="93">
        <v>0</v>
      </c>
      <c r="J30" s="93">
        <v>0</v>
      </c>
      <c r="K30" s="93">
        <v>82144823.34400009</v>
      </c>
      <c r="L30" s="93">
        <v>0</v>
      </c>
      <c r="M30" s="93">
        <v>82144823.34400009</v>
      </c>
    </row>
    <row r="31" spans="1:13" ht="21.75" customHeight="1">
      <c r="A31" s="320" t="s">
        <v>302</v>
      </c>
      <c r="B31" s="321"/>
      <c r="C31" s="321"/>
      <c r="D31" s="4">
        <v>25</v>
      </c>
      <c r="E31" s="20"/>
      <c r="F31" s="20"/>
      <c r="G31" s="20">
        <v>-8432136.440000001</v>
      </c>
      <c r="H31" s="20"/>
      <c r="I31" s="20"/>
      <c r="J31" s="20"/>
      <c r="K31" s="93">
        <v>-8432136.440000001</v>
      </c>
      <c r="L31" s="20"/>
      <c r="M31" s="93">
        <v>-8432136.440000001</v>
      </c>
    </row>
    <row r="32" spans="1:13" ht="21.75" customHeight="1">
      <c r="A32" s="320" t="s">
        <v>303</v>
      </c>
      <c r="B32" s="321"/>
      <c r="C32" s="321"/>
      <c r="D32" s="4">
        <v>26</v>
      </c>
      <c r="E32" s="20"/>
      <c r="F32" s="20"/>
      <c r="G32" s="20">
        <v>85055604.8440001</v>
      </c>
      <c r="H32" s="20"/>
      <c r="I32" s="20"/>
      <c r="J32" s="20"/>
      <c r="K32" s="93">
        <v>85055604.8440001</v>
      </c>
      <c r="L32" s="20"/>
      <c r="M32" s="93">
        <v>85055604.8440001</v>
      </c>
    </row>
    <row r="33" spans="1:13" ht="22.5" customHeight="1">
      <c r="A33" s="320" t="s">
        <v>304</v>
      </c>
      <c r="B33" s="321"/>
      <c r="C33" s="321"/>
      <c r="D33" s="4">
        <v>27</v>
      </c>
      <c r="E33" s="20"/>
      <c r="F33" s="20"/>
      <c r="G33" s="20">
        <v>5521354.939999989</v>
      </c>
      <c r="H33" s="20"/>
      <c r="I33" s="20"/>
      <c r="J33" s="20"/>
      <c r="K33" s="93">
        <v>5521354.939999989</v>
      </c>
      <c r="L33" s="20"/>
      <c r="M33" s="93">
        <v>5521354.939999989</v>
      </c>
    </row>
    <row r="34" spans="1:13" ht="21" customHeight="1">
      <c r="A34" s="320" t="s">
        <v>263</v>
      </c>
      <c r="B34" s="321"/>
      <c r="C34" s="321"/>
      <c r="D34" s="4">
        <v>28</v>
      </c>
      <c r="E34" s="20"/>
      <c r="F34" s="20"/>
      <c r="G34" s="20"/>
      <c r="H34" s="20"/>
      <c r="I34" s="20"/>
      <c r="J34" s="20"/>
      <c r="K34" s="93">
        <v>0</v>
      </c>
      <c r="L34" s="20"/>
      <c r="M34" s="93">
        <v>0</v>
      </c>
    </row>
    <row r="35" spans="1:13" ht="33.75" customHeight="1">
      <c r="A35" s="322" t="s">
        <v>359</v>
      </c>
      <c r="B35" s="321"/>
      <c r="C35" s="321"/>
      <c r="D35" s="4">
        <v>29</v>
      </c>
      <c r="E35" s="93">
        <v>0</v>
      </c>
      <c r="F35" s="93">
        <v>0</v>
      </c>
      <c r="G35" s="93">
        <v>4413435.387199976</v>
      </c>
      <c r="H35" s="93">
        <v>2338542.2200000007</v>
      </c>
      <c r="I35" s="93">
        <v>43904620.2200001</v>
      </c>
      <c r="J35" s="93">
        <v>-46770844.39</v>
      </c>
      <c r="K35" s="93">
        <v>3885753.437200077</v>
      </c>
      <c r="L35" s="93">
        <v>0</v>
      </c>
      <c r="M35" s="93">
        <v>3885753.437200077</v>
      </c>
    </row>
    <row r="36" spans="1:13" ht="26.25" customHeight="1">
      <c r="A36" s="320" t="s">
        <v>305</v>
      </c>
      <c r="B36" s="321"/>
      <c r="C36" s="321"/>
      <c r="D36" s="4">
        <v>30</v>
      </c>
      <c r="E36" s="20"/>
      <c r="F36" s="20"/>
      <c r="G36" s="20"/>
      <c r="H36" s="20"/>
      <c r="I36" s="20"/>
      <c r="J36" s="20"/>
      <c r="K36" s="93">
        <v>0</v>
      </c>
      <c r="L36" s="20"/>
      <c r="M36" s="93">
        <v>0</v>
      </c>
    </row>
    <row r="37" spans="1:13" ht="12.75">
      <c r="A37" s="320" t="s">
        <v>306</v>
      </c>
      <c r="B37" s="321"/>
      <c r="C37" s="321"/>
      <c r="D37" s="4">
        <v>31</v>
      </c>
      <c r="E37" s="20"/>
      <c r="F37" s="20"/>
      <c r="G37" s="20"/>
      <c r="H37" s="20"/>
      <c r="I37" s="20"/>
      <c r="J37" s="20"/>
      <c r="K37" s="93">
        <v>0</v>
      </c>
      <c r="L37" s="20"/>
      <c r="M37" s="93">
        <v>0</v>
      </c>
    </row>
    <row r="38" spans="1:13" ht="12.75">
      <c r="A38" s="320" t="s">
        <v>307</v>
      </c>
      <c r="B38" s="321"/>
      <c r="C38" s="321"/>
      <c r="D38" s="4">
        <v>32</v>
      </c>
      <c r="E38" s="20"/>
      <c r="F38" s="20"/>
      <c r="G38" s="20"/>
      <c r="H38" s="20"/>
      <c r="I38" s="20"/>
      <c r="J38" s="20">
        <v>-1960000</v>
      </c>
      <c r="K38" s="93">
        <v>-1960000</v>
      </c>
      <c r="L38" s="20"/>
      <c r="M38" s="93">
        <v>-1960000</v>
      </c>
    </row>
    <row r="39" spans="1:13" ht="12.75">
      <c r="A39" s="320" t="s">
        <v>91</v>
      </c>
      <c r="B39" s="321"/>
      <c r="C39" s="321"/>
      <c r="D39" s="4">
        <v>33</v>
      </c>
      <c r="E39" s="20"/>
      <c r="F39" s="20"/>
      <c r="G39" s="20">
        <v>4413435.387199976</v>
      </c>
      <c r="H39" s="20">
        <v>2338542.2200000007</v>
      </c>
      <c r="I39" s="20">
        <v>43904620.2200001</v>
      </c>
      <c r="J39" s="20">
        <v>-44810844.39</v>
      </c>
      <c r="K39" s="93">
        <v>5845753.437200077</v>
      </c>
      <c r="L39" s="20"/>
      <c r="M39" s="93">
        <v>5845753.437200077</v>
      </c>
    </row>
    <row r="40" spans="1:13" ht="48.75" customHeight="1">
      <c r="A40" s="334" t="s">
        <v>360</v>
      </c>
      <c r="B40" s="335"/>
      <c r="C40" s="335"/>
      <c r="D40" s="15">
        <v>34</v>
      </c>
      <c r="E40" s="94">
        <v>601575800</v>
      </c>
      <c r="F40" s="94">
        <v>681482525.25</v>
      </c>
      <c r="G40" s="94">
        <v>228528455.66169593</v>
      </c>
      <c r="H40" s="94">
        <v>397873836.06000006</v>
      </c>
      <c r="I40" s="94">
        <v>100507896.79000026</v>
      </c>
      <c r="J40" s="94">
        <v>54723828.784375235</v>
      </c>
      <c r="K40" s="94">
        <v>2064692342.5460713</v>
      </c>
      <c r="L40" s="94">
        <v>0</v>
      </c>
      <c r="M40" s="94">
        <v>2064692342.5460713</v>
      </c>
    </row>
  </sheetData>
  <sheetProtection/>
  <mergeCells count="43">
    <mergeCell ref="A16:C16"/>
    <mergeCell ref="A17:C17"/>
    <mergeCell ref="A18:C18"/>
    <mergeCell ref="A19:C19"/>
    <mergeCell ref="A33:C33"/>
    <mergeCell ref="A20:C20"/>
    <mergeCell ref="A21:C21"/>
    <mergeCell ref="A22:C22"/>
    <mergeCell ref="A23:C2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5:C35"/>
    <mergeCell ref="A40:C40"/>
    <mergeCell ref="A36:C36"/>
    <mergeCell ref="A37:C37"/>
    <mergeCell ref="A38:C38"/>
    <mergeCell ref="A39:C39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6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cols>
    <col min="1" max="16384" width="9.140625" style="51" customWidth="1"/>
  </cols>
  <sheetData>
    <row r="1" spans="1:10" ht="1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5.75">
      <c r="A2" s="340" t="s">
        <v>352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2.75" customHeight="1">
      <c r="A4" s="341" t="s">
        <v>82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ht="12.7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</row>
    <row r="6" spans="1:10" ht="12.75" customHeight="1">
      <c r="A6" s="341"/>
      <c r="B6" s="341"/>
      <c r="C6" s="341"/>
      <c r="D6" s="341"/>
      <c r="E6" s="341"/>
      <c r="F6" s="341"/>
      <c r="G6" s="341"/>
      <c r="H6" s="341"/>
      <c r="I6" s="341"/>
      <c r="J6" s="341"/>
    </row>
    <row r="7" spans="1:10" ht="12.7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</row>
    <row r="8" spans="1:10" ht="12.75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2.75" customHeight="1">
      <c r="A9" s="341"/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12">
      <c r="A10" s="342"/>
      <c r="B10" s="342"/>
      <c r="C10" s="342"/>
      <c r="D10" s="342"/>
      <c r="E10" s="342"/>
      <c r="F10" s="342"/>
      <c r="G10" s="342"/>
      <c r="H10" s="342"/>
      <c r="I10" s="342"/>
      <c r="J10" s="342"/>
    </row>
    <row r="11" spans="1:10" ht="12">
      <c r="A11" s="52"/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2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2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2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2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2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2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2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2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2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2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2">
      <c r="A22" s="52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2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2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2">
      <c r="A25" s="52"/>
      <c r="B25" s="52"/>
      <c r="C25" s="52"/>
      <c r="D25" s="52"/>
      <c r="E25" s="52"/>
      <c r="F25" s="52"/>
      <c r="G25" s="52"/>
      <c r="H25" s="52"/>
      <c r="J25" s="52"/>
    </row>
    <row r="26" spans="1:10" ht="12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2">
      <c r="A27" s="52"/>
      <c r="B27" s="52"/>
      <c r="C27" s="52"/>
      <c r="D27" s="52"/>
      <c r="E27" s="52"/>
      <c r="F27" s="52"/>
      <c r="G27" s="52"/>
      <c r="H27" s="52"/>
      <c r="I27" s="52"/>
      <c r="J27" s="52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2016-10-21T11:44:12Z</cp:lastPrinted>
  <dcterms:created xsi:type="dcterms:W3CDTF">2008-10-17T11:51:54Z</dcterms:created>
  <dcterms:modified xsi:type="dcterms:W3CDTF">2017-02-27T09:00:55Z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