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95" windowHeight="853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PODACI'!$A$1:$K$77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<sst xmlns="http://schemas.openxmlformats.org/spreadsheetml/2006/main" count="712" uniqueCount="435">
  <si>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</si>
  <si>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</si>
  <si>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</si>
  <si>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</si>
  <si>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</si>
  <si>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</si>
  <si>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</si>
  <si>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</si>
  <si>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</si>
  <si>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</si>
  <si>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</si>
  <si>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</si>
  <si>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</si>
  <si>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</si>
  <si>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</si>
  <si>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</si>
  <si>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</si>
  <si>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</si>
  <si>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</si>
  <si>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</si>
  <si>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</si>
  <si>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</si>
  <si>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</si>
  <si>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</si>
  <si>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</si>
  <si>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</si>
  <si>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</si>
  <si>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</si>
  <si>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</si>
  <si>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</si>
  <si>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</si>
  <si>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</si>
  <si>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</si>
  <si>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</si>
  <si>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</si>
  <si>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</si>
  <si>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</si>
  <si>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</si>
  <si>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</si>
  <si>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</si>
  <si>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</si>
  <si>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</si>
  <si>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</si>
  <si>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</si>
  <si>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</si>
  <si>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</si>
  <si>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</si>
  <si>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</si>
  <si>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</si>
  <si>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</si>
  <si>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</si>
  <si>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</si>
  <si>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</si>
  <si>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</si>
  <si>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</si>
  <si>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</si>
  <si>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</si>
  <si>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</si>
  <si>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</si>
  <si>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</si>
  <si>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</si>
  <si>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</si>
  <si>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</si>
  <si>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</si>
  <si>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</si>
  <si>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</si>
  <si>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</si>
  <si>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</si>
  <si>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</si>
  <si>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</si>
  <si>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</si>
  <si>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</si>
  <si>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</si>
  <si>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</si>
  <si>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</si>
  <si>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</si>
  <si>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</si>
  <si>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</si>
  <si>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</si>
  <si>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</si>
  <si>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</si>
  <si>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</si>
  <si>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</si>
  <si>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</si>
  <si>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</si>
  <si>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</si>
  <si>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</si>
  <si>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</si>
  <si>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</si>
  <si>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</si>
  <si>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</si>
  <si>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</si>
  <si>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</si>
  <si>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</si>
  <si>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</si>
  <si>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</si>
  <si>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</si>
  <si>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</si>
  <si>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</si>
  <si>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</si>
  <si>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</si>
  <si>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</si>
  <si>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</si>
  <si>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</si>
  <si>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</si>
  <si>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</si>
  <si>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</si>
  <si>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</si>
  <si>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</si>
  <si>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</si>
  <si>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</si>
  <si>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</si>
  <si>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</si>
  <si>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</si>
  <si>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</si>
  <si>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</si>
  <si>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</si>
  <si>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</si>
  <si>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</si>
  <si>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</si>
  <si>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</si>
  <si>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</si>
  <si>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</si>
  <si>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</si>
  <si>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</si>
  <si>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</si>
  <si>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</si>
  <si>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</si>
  <si>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</si>
  <si>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</si>
  <si>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</si>
  <si>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</si>
  <si>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</si>
  <si>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</si>
  <si>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</si>
  <si>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</si>
  <si>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</si>
  <si>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</si>
  <si>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</si>
  <si>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</si>
  <si>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</si>
  <si>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</si>
  <si>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</si>
  <si>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</si>
  <si>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</si>
  <si>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</si>
  <si>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</si>
  <si>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</si>
  <si>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</si>
  <si>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</si>
  <si>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</si>
  <si>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</si>
  <si>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</si>
  <si>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</si>
  <si>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</si>
  <si>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</si>
  <si>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</si>
  <si>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</si>
  <si>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</si>
  <si>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</si>
  <si>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</si>
  <si>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</si>
  <si>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</si>
  <si>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</si>
  <si>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</si>
  <si>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</si>
  <si>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</si>
  <si>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</si>
  <si>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</si>
  <si>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</si>
  <si>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</si>
  <si>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</si>
  <si>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</si>
  <si>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</si>
  <si>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</si>
  <si>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</si>
  <si>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</si>
  <si>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</si>
  <si>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</si>
  <si>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</si>
  <si>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</si>
  <si>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</si>
  <si>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</si>
  <si>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</si>
  <si>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</si>
  <si>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</si>
  <si>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</si>
  <si>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</si>
  <si>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</si>
  <si>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</si>
  <si>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</si>
  <si>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</si>
  <si>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</si>
  <si>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</si>
  <si>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</si>
  <si>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</si>
  <si>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</si>
  <si>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</si>
  <si>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</si>
  <si>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</si>
  <si>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</si>
  <si>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</si>
  <si>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</si>
  <si>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</si>
  <si>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</si>
  <si>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</si>
  <si>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</si>
  <si>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</si>
  <si>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</si>
  <si>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</si>
  <si>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</si>
  <si>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</si>
  <si>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</si>
  <si>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</si>
  <si>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</si>
  <si>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</si>
  <si>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</si>
  <si>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</si>
  <si>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</si>
  <si>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</si>
  <si>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</si>
  <si>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</si>
  <si>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</si>
  <si>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</si>
  <si>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</si>
  <si>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</si>
  <si>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</si>
  <si>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</si>
  <si>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</si>
  <si>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</si>
  <si>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</si>
  <si>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</si>
  <si>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</si>
  <si>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</si>
  <si>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</si>
  <si>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</si>
  <si>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</si>
  <si>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</si>
  <si>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</si>
  <si>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</si>
  <si>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</si>
  <si>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</si>
  <si>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</si>
  <si>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</si>
  <si>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</si>
  <si>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</si>
  <si>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</si>
  <si>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</si>
  <si>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</si>
  <si>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</si>
  <si>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</si>
  <si>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</si>
  <si>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</si>
  <si>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</si>
  <si>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</si>
  <si>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</si>
  <si>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</si>
  <si>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</si>
  <si>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</si>
  <si>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</si>
  <si>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</si>
  <si>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</si>
  <si>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</si>
  <si>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</si>
  <si>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</si>
  <si>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</si>
  <si>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</si>
  <si>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</si>
  <si>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</si>
  <si>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</si>
  <si>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</si>
  <si>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</si>
  <si>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</si>
  <si>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</si>
  <si>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</si>
  <si>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</si>
  <si>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</si>
  <si>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</si>
  <si>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</si>
  <si>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</si>
  <si>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</si>
  <si>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</si>
  <si>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</si>
  <si>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</si>
  <si>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</si>
  <si>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</si>
  <si>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</si>
  <si>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</si>
  <si>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</si>
  <si>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</si>
  <si>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</si>
  <si>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</si>
  <si>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</si>
  <si>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</si>
  <si>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</si>
  <si>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</si>
  <si>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</si>
  <si>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</si>
  <si>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</si>
  <si>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</si>
  <si>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</si>
  <si>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</si>
  <si>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</si>
  <si>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</si>
  <si>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</si>
  <si>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</si>
  <si>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</si>
  <si>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</si>
  <si>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</si>
  <si>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</si>
  <si>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</si>
  <si>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</si>
  <si>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</si>
  <si>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</si>
  <si>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</si>
  <si>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</si>
  <si>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</si>
  <si>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</si>
  <si>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</si>
  <si>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</si>
  <si>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</si>
  <si>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</si>
  <si>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</si>
  <si>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</si>
  <si>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</si>
  <si>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</si>
  <si>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</si>
  <si>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</si>
  <si>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</si>
  <si>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</si>
  <si>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</si>
  <si>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</si>
  <si>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</si>
  <si>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</si>
  <si>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</si>
  <si>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</si>
  <si>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</si>
  <si>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</si>
  <si>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</si>
  <si>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</si>
  <si>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</si>
  <si>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</si>
  <si>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</si>
  <si>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</si>
  <si>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</si>
  <si>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</si>
  <si>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</si>
  <si>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</si>
  <si>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</si>
  <si>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</si>
  <si>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</si>
  <si>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</si>
  <si>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</si>
  <si>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</si>
  <si>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</si>
  <si>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</si>
  <si>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</si>
  <si>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</si>
  <si>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</si>
  <si>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</si>
  <si>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</si>
  <si>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</si>
  <si>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</si>
  <si>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</si>
  <si>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</si>
  <si>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</si>
  <si>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</si>
  <si>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</si>
  <si>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</si>
  <si>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</si>
  <si>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</si>
  <si>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</si>
  <si>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</si>
  <si>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</si>
  <si>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</si>
  <si>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</si>
  <si>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</si>
  <si>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</si>
  <si>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</si>
  <si>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</si>
  <si>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</si>
  <si>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01.01.2016.</t>
  </si>
  <si>
    <t>CROATIA osiguranje d.d.</t>
  </si>
  <si>
    <t>10 000</t>
  </si>
  <si>
    <t>ZAGREB</t>
  </si>
  <si>
    <t>www.crosig.hr</t>
  </si>
  <si>
    <t>GRAD ZAGREB</t>
  </si>
  <si>
    <t>6512</t>
  </si>
  <si>
    <t>Jelena Matijević</t>
  </si>
  <si>
    <t>01/6333-135</t>
  </si>
  <si>
    <t>01/6332-073</t>
  </si>
  <si>
    <t>Član Uprave</t>
  </si>
  <si>
    <t>Predsjednik Uprave</t>
  </si>
  <si>
    <t>B. MANJINSKI INTERES</t>
  </si>
  <si>
    <t>CROATIA LLOYD D.D.</t>
  </si>
  <si>
    <t>03276236</t>
  </si>
  <si>
    <t>CROATIA ZDRAVSTVENO OSIGURANJE D.D.</t>
  </si>
  <si>
    <t>01808435</t>
  </si>
  <si>
    <t>CROATIA OSIGURANJE D.D.</t>
  </si>
  <si>
    <t>20097647</t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</si>
  <si>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</si>
  <si>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</si>
  <si>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</si>
  <si>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</si>
  <si>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</si>
  <si>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</si>
  <si>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</si>
  <si>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</si>
  <si>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</si>
  <si>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</si>
  <si>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</si>
  <si>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</si>
  <si>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</si>
  <si>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</si>
  <si>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D.D.</t>
  </si>
  <si>
    <t>01583999</t>
  </si>
  <si>
    <t>BRIONI D.D.</t>
  </si>
  <si>
    <t>PULA</t>
  </si>
  <si>
    <t>03228819</t>
  </si>
  <si>
    <t>jelena.matijevic@crosig.hr</t>
  </si>
  <si>
    <t>DA</t>
  </si>
  <si>
    <t>Za objavu:</t>
  </si>
  <si>
    <t>Vatroslava Jagića 33</t>
  </si>
  <si>
    <t>Vanđelić Damir, Klepač Miroslav</t>
  </si>
  <si>
    <t>Miroslav Klepač</t>
  </si>
  <si>
    <t>Damir Vanđelić</t>
  </si>
  <si>
    <t>AGROSERVIS STP d.o.o.</t>
  </si>
  <si>
    <t>VIROVITICA</t>
  </si>
  <si>
    <t>01233033</t>
  </si>
  <si>
    <t>31.12.2016.</t>
  </si>
  <si>
    <t>Stanje na dan: 31.12.2016.</t>
  </si>
  <si>
    <t>U razdoblju: 01.10.2016. do 31.12.2016.</t>
  </si>
  <si>
    <t>U razdoblju: 01.01.2016. do 31.12.2016.</t>
  </si>
  <si>
    <t>Za razdoblje: 01.01.2016. do 31.12.2016.</t>
  </si>
  <si>
    <t>MOSTAR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</si>
</sst>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#.0"/>
    <numFmt numFmtId="200" formatCode="#,###.00"/>
    <numFmt numFmtId="201" formatCode="#,###.000"/>
    <numFmt numFmtId="202" formatCode="#,###.0000"/>
    <numFmt numFmtId="203" formatCode="[$-41A]d\.\ mmmm\ yyyy\.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hair"/>
      <bottom style="double"/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0" xfId="60" applyFont="1" applyAlignment="1">
      <alignment/>
      <protection/>
    </xf>
    <xf numFmtId="0" fontId="14" fillId="0" borderId="13" xfId="60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center" vertical="center" wrapText="1"/>
      <protection hidden="1"/>
    </xf>
    <xf numFmtId="0" fontId="14" fillId="0" borderId="0" xfId="60" applyFont="1" applyBorder="1" applyProtection="1">
      <alignment vertical="top"/>
      <protection hidden="1"/>
    </xf>
    <xf numFmtId="0" fontId="14" fillId="0" borderId="0" xfId="60" applyFont="1" applyBorder="1" applyAlignment="1" applyProtection="1">
      <alignment/>
      <protection hidden="1"/>
    </xf>
    <xf numFmtId="0" fontId="16" fillId="0" borderId="0" xfId="60" applyFont="1" applyBorder="1" applyAlignment="1" applyProtection="1">
      <alignment horizontal="right" vertical="center" wrapText="1"/>
      <protection hidden="1"/>
    </xf>
    <xf numFmtId="0" fontId="16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0" applyFont="1" applyFill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14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 applyProtection="1">
      <alignment vertical="top"/>
      <protection hidden="1"/>
    </xf>
    <xf numFmtId="0" fontId="14" fillId="0" borderId="0" xfId="60" applyFont="1" applyBorder="1" applyAlignment="1" applyProtection="1">
      <alignment horizontal="right"/>
      <protection hidden="1"/>
    </xf>
    <xf numFmtId="0" fontId="14" fillId="0" borderId="0" xfId="60" applyFont="1" applyBorder="1" applyProtection="1">
      <alignment vertical="top"/>
      <protection hidden="1"/>
    </xf>
    <xf numFmtId="0" fontId="13" fillId="0" borderId="0" xfId="60" applyFont="1" applyBorder="1" applyAlignment="1" applyProtection="1">
      <alignment vertical="top"/>
      <protection hidden="1"/>
    </xf>
    <xf numFmtId="0" fontId="14" fillId="0" borderId="0" xfId="60" applyFont="1" applyFill="1" applyBorder="1" applyProtection="1">
      <alignment vertical="top"/>
      <protection hidden="1"/>
    </xf>
    <xf numFmtId="0" fontId="14" fillId="0" borderId="0" xfId="60" applyFont="1" applyBorder="1" applyAlignment="1" applyProtection="1">
      <alignment horizontal="center" vertical="center"/>
      <protection hidden="1" locked="0"/>
    </xf>
    <xf numFmtId="0" fontId="14" fillId="0" borderId="0" xfId="60" applyFont="1" applyBorder="1" applyAlignment="1" applyProtection="1">
      <alignment wrapText="1"/>
      <protection hidden="1"/>
    </xf>
    <xf numFmtId="0" fontId="14" fillId="0" borderId="0" xfId="60" applyFont="1" applyBorder="1" applyAlignment="1" applyProtection="1">
      <alignment horizontal="right" vertical="top"/>
      <protection hidden="1"/>
    </xf>
    <xf numFmtId="0" fontId="14" fillId="0" borderId="0" xfId="60" applyFont="1" applyBorder="1" applyAlignment="1" applyProtection="1">
      <alignment horizontal="center" vertical="top"/>
      <protection hidden="1"/>
    </xf>
    <xf numFmtId="0" fontId="14" fillId="0" borderId="0" xfId="60" applyFont="1" applyBorder="1" applyAlignment="1" applyProtection="1">
      <alignment horizontal="left" vertical="top"/>
      <protection hidden="1"/>
    </xf>
    <xf numFmtId="0" fontId="14" fillId="0" borderId="14" xfId="60" applyFont="1" applyBorder="1" applyProtection="1">
      <alignment vertical="top"/>
      <protection hidden="1"/>
    </xf>
    <xf numFmtId="0" fontId="14" fillId="0" borderId="0" xfId="60" applyFont="1" applyBorder="1" applyAlignment="1" applyProtection="1">
      <alignment vertical="center"/>
      <protection hidden="1"/>
    </xf>
    <xf numFmtId="0" fontId="14" fillId="0" borderId="0" xfId="60" applyFont="1">
      <alignment vertical="top"/>
      <protection/>
    </xf>
    <xf numFmtId="0" fontId="3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14" fillId="0" borderId="0" xfId="66" applyFont="1" applyBorder="1" applyAlignment="1" applyProtection="1">
      <alignment vertical="center"/>
      <protection hidden="1"/>
    </xf>
    <xf numFmtId="0" fontId="14" fillId="0" borderId="0" xfId="60" applyFont="1" applyBorder="1" applyAlignment="1" applyProtection="1">
      <alignment horizontal="right" wrapText="1"/>
      <protection hidden="1"/>
    </xf>
    <xf numFmtId="0" fontId="0" fillId="0" borderId="14" xfId="60" applyFont="1" applyBorder="1" applyAlignment="1">
      <alignment/>
      <protection/>
    </xf>
    <xf numFmtId="0" fontId="16" fillId="0" borderId="0" xfId="60" applyFont="1" applyBorder="1" applyAlignment="1" applyProtection="1">
      <alignment horizontal="right"/>
      <protection hidden="1"/>
    </xf>
    <xf numFmtId="0" fontId="14" fillId="0" borderId="0" xfId="60" applyFont="1" applyBorder="1" applyAlignment="1" applyProtection="1">
      <alignment horizontal="right" vertical="center"/>
      <protection hidden="1"/>
    </xf>
    <xf numFmtId="0" fontId="14" fillId="0" borderId="0" xfId="60" applyFont="1" applyBorder="1">
      <alignment vertical="top"/>
      <protection/>
    </xf>
    <xf numFmtId="0" fontId="14" fillId="0" borderId="0" xfId="60" applyFon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3" fontId="1" fillId="0" borderId="12" xfId="0" applyNumberFormat="1" applyFont="1" applyFill="1" applyBorder="1" applyAlignment="1" applyProtection="1">
      <alignment vertical="center" shrinkToFit="1"/>
      <protection/>
    </xf>
    <xf numFmtId="3" fontId="1" fillId="0" borderId="12" xfId="0" applyNumberFormat="1" applyFont="1" applyFill="1" applyBorder="1" applyAlignment="1" applyProtection="1">
      <alignment vertical="center" shrinkToFit="1"/>
      <protection hidden="1"/>
    </xf>
    <xf numFmtId="3" fontId="1" fillId="0" borderId="15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14" fontId="13" fillId="33" borderId="19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19" xfId="60" applyNumberFormat="1" applyFont="1" applyFill="1" applyBorder="1" applyAlignment="1" applyProtection="1">
      <alignment horizontal="center" vertical="center"/>
      <protection hidden="1" locked="0"/>
    </xf>
    <xf numFmtId="0" fontId="13" fillId="33" borderId="19" xfId="60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/>
      <protection hidden="1"/>
    </xf>
    <xf numFmtId="0" fontId="1" fillId="0" borderId="0" xfId="61" applyFont="1" applyFill="1" applyAlignment="1">
      <alignment vertical="top"/>
      <protection/>
    </xf>
    <xf numFmtId="0" fontId="1" fillId="0" borderId="0" xfId="61" applyFont="1" applyFill="1" applyBorder="1" applyAlignment="1">
      <alignment vertical="top"/>
      <protection/>
    </xf>
    <xf numFmtId="0" fontId="0" fillId="0" borderId="0" xfId="60" applyFont="1" applyFill="1" applyAlignment="1">
      <alignment/>
      <protection/>
    </xf>
    <xf numFmtId="0" fontId="14" fillId="0" borderId="20" xfId="60" applyFont="1" applyFill="1" applyBorder="1" applyProtection="1">
      <alignment vertical="top"/>
      <protection hidden="1"/>
    </xf>
    <xf numFmtId="0" fontId="14" fillId="0" borderId="20" xfId="60" applyFont="1" applyFill="1" applyBorder="1">
      <alignment vertical="top"/>
      <protection/>
    </xf>
    <xf numFmtId="0" fontId="14" fillId="34" borderId="0" xfId="60" applyFont="1" applyFill="1" applyBorder="1" applyAlignment="1" applyProtection="1">
      <alignment horizontal="right"/>
      <protection hidden="1"/>
    </xf>
    <xf numFmtId="0" fontId="14" fillId="34" borderId="0" xfId="60" applyFont="1" applyFill="1" applyBorder="1" applyAlignment="1" applyProtection="1">
      <alignment vertical="top"/>
      <protection hidden="1"/>
    </xf>
    <xf numFmtId="0" fontId="14" fillId="34" borderId="0" xfId="60" applyFont="1" applyFill="1" applyBorder="1" applyAlignment="1" applyProtection="1">
      <alignment vertical="top" wrapText="1"/>
      <protection hidden="1"/>
    </xf>
    <xf numFmtId="0" fontId="14" fillId="34" borderId="0" xfId="60" applyFont="1" applyFill="1" applyBorder="1" applyAlignment="1" applyProtection="1">
      <alignment wrapText="1"/>
      <protection hidden="1"/>
    </xf>
    <xf numFmtId="0" fontId="14" fillId="34" borderId="0" xfId="60" applyFont="1" applyFill="1" applyBorder="1" applyProtection="1">
      <alignment vertical="top"/>
      <protection hidden="1"/>
    </xf>
    <xf numFmtId="0" fontId="14" fillId="34" borderId="0" xfId="60" applyFont="1" applyFill="1" applyBorder="1" applyAlignment="1" applyProtection="1">
      <alignment horizontal="left" vertical="top" indent="2"/>
      <protection hidden="1"/>
    </xf>
    <xf numFmtId="0" fontId="14" fillId="34" borderId="0" xfId="60" applyFont="1" applyFill="1" applyBorder="1" applyAlignment="1" applyProtection="1">
      <alignment horizontal="left" vertical="top" wrapText="1" indent="2"/>
      <protection hidden="1"/>
    </xf>
    <xf numFmtId="0" fontId="14" fillId="34" borderId="0" xfId="60" applyFont="1" applyFill="1" applyBorder="1" applyAlignment="1" applyProtection="1">
      <alignment horizontal="right" vertical="top"/>
      <protection hidden="1"/>
    </xf>
    <xf numFmtId="0" fontId="14" fillId="34" borderId="0" xfId="60" applyFont="1" applyFill="1" applyBorder="1" applyAlignment="1" applyProtection="1">
      <alignment horizontal="center" vertical="top"/>
      <protection hidden="1"/>
    </xf>
    <xf numFmtId="0" fontId="14" fillId="34" borderId="0" xfId="60" applyFont="1" applyFill="1" applyBorder="1" applyAlignment="1" applyProtection="1">
      <alignment horizontal="center"/>
      <protection hidden="1"/>
    </xf>
    <xf numFmtId="0" fontId="13" fillId="34" borderId="0" xfId="66" applyFont="1" applyFill="1" applyBorder="1" applyAlignment="1" applyProtection="1">
      <alignment horizontal="right" vertical="center"/>
      <protection hidden="1" locked="0"/>
    </xf>
    <xf numFmtId="0" fontId="14" fillId="34" borderId="0" xfId="66" applyFont="1" applyFill="1" applyBorder="1" applyAlignment="1">
      <alignment/>
      <protection/>
    </xf>
    <xf numFmtId="49" fontId="13" fillId="34" borderId="0" xfId="66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/>
      <protection/>
    </xf>
    <xf numFmtId="0" fontId="14" fillId="0" borderId="0" xfId="60" applyFont="1" applyFill="1" applyBorder="1" applyAlignment="1" applyProtection="1">
      <alignment horizontal="left" vertical="center" wrapText="1"/>
      <protection hidden="1"/>
    </xf>
    <xf numFmtId="0" fontId="14" fillId="0" borderId="0" xfId="60" applyFont="1" applyBorder="1" applyAlignment="1" applyProtection="1">
      <alignment horizontal="left" vertical="center" wrapText="1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13" fillId="0" borderId="0" xfId="60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Border="1" applyAlignment="1" applyProtection="1">
      <alignment horizontal="left" vertical="top" wrapText="1"/>
      <protection hidden="1"/>
    </xf>
    <xf numFmtId="0" fontId="14" fillId="0" borderId="0" xfId="66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 horizontal="left"/>
      <protection hidden="1"/>
    </xf>
    <xf numFmtId="0" fontId="14" fillId="0" borderId="0" xfId="60" applyFont="1" applyFill="1" applyBorder="1">
      <alignment vertical="top"/>
      <protection/>
    </xf>
    <xf numFmtId="0" fontId="0" fillId="0" borderId="0" xfId="60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vertical="center"/>
      <protection hidden="1"/>
    </xf>
    <xf numFmtId="0" fontId="8" fillId="0" borderId="14" xfId="60" applyFont="1" applyBorder="1" applyAlignment="1">
      <alignment/>
      <protection/>
    </xf>
    <xf numFmtId="0" fontId="14" fillId="0" borderId="0" xfId="60" applyFont="1" applyBorder="1" applyAlignment="1">
      <alignment/>
      <protection/>
    </xf>
    <xf numFmtId="0" fontId="8" fillId="33" borderId="21" xfId="0" applyFont="1" applyFill="1" applyBorder="1" applyAlignment="1">
      <alignment horizontal="center" vertical="top" wrapText="1"/>
    </xf>
    <xf numFmtId="3" fontId="1" fillId="33" borderId="17" xfId="0" applyNumberFormat="1" applyFont="1" applyFill="1" applyBorder="1" applyAlignment="1" applyProtection="1">
      <alignment vertical="center" shrinkToFit="1"/>
      <protection hidden="1"/>
    </xf>
    <xf numFmtId="3" fontId="1" fillId="33" borderId="12" xfId="0" applyNumberFormat="1" applyFont="1" applyFill="1" applyBorder="1" applyAlignment="1" applyProtection="1">
      <alignment vertical="center" shrinkToFit="1"/>
      <protection/>
    </xf>
    <xf numFmtId="3" fontId="1" fillId="33" borderId="12" xfId="0" applyNumberFormat="1" applyFont="1" applyFill="1" applyBorder="1" applyAlignment="1" applyProtection="1">
      <alignment vertical="center" shrinkToFit="1"/>
      <protection locked="0"/>
    </xf>
    <xf numFmtId="3" fontId="1" fillId="33" borderId="12" xfId="0" applyNumberFormat="1" applyFont="1" applyFill="1" applyBorder="1" applyAlignment="1" applyProtection="1">
      <alignment vertical="center" shrinkToFit="1"/>
      <protection hidden="1"/>
    </xf>
    <xf numFmtId="3" fontId="1" fillId="33" borderId="15" xfId="0" applyNumberFormat="1" applyFont="1" applyFill="1" applyBorder="1" applyAlignment="1" applyProtection="1">
      <alignment vertical="center" shrinkToFit="1"/>
      <protection hidden="1"/>
    </xf>
    <xf numFmtId="0" fontId="0" fillId="33" borderId="0" xfId="0" applyFont="1" applyFill="1" applyAlignment="1">
      <alignment/>
    </xf>
    <xf numFmtId="0" fontId="0" fillId="33" borderId="21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wrapText="1"/>
    </xf>
    <xf numFmtId="3" fontId="13" fillId="0" borderId="19" xfId="60" applyNumberFormat="1" applyFont="1" applyFill="1" applyBorder="1" applyAlignment="1" applyProtection="1">
      <alignment horizontal="right" vertical="center"/>
      <protection hidden="1" locked="0"/>
    </xf>
    <xf numFmtId="49" fontId="13" fillId="33" borderId="19" xfId="60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0" applyFont="1" applyFill="1" applyBorder="1" applyAlignment="1" applyProtection="1">
      <alignment horizontal="right" vertical="top" wrapText="1"/>
      <protection hidden="1"/>
    </xf>
    <xf numFmtId="0" fontId="1" fillId="33" borderId="21" xfId="0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7" fillId="33" borderId="21" xfId="57" applyFont="1" applyFill="1" applyBorder="1" applyAlignment="1" applyProtection="1">
      <alignment horizontal="right" vertical="top" wrapText="1"/>
      <protection hidden="1"/>
    </xf>
    <xf numFmtId="0" fontId="0" fillId="33" borderId="21" xfId="57" applyFill="1" applyBorder="1" applyAlignment="1" applyProtection="1">
      <alignment horizontal="right" vertical="top" wrapText="1"/>
      <protection hidden="1"/>
    </xf>
    <xf numFmtId="0" fontId="0" fillId="0" borderId="21" xfId="57" applyFont="1" applyFill="1" applyBorder="1" applyAlignment="1" applyProtection="1">
      <alignment horizontal="right" vertical="top" wrapText="1"/>
      <protection hidden="1"/>
    </xf>
    <xf numFmtId="0" fontId="0" fillId="0" borderId="21" xfId="57" applyFill="1" applyBorder="1" applyAlignment="1" applyProtection="1">
      <alignment horizontal="right" vertical="top" wrapText="1"/>
      <protection hidden="1"/>
    </xf>
    <xf numFmtId="0" fontId="6" fillId="0" borderId="18" xfId="57" applyFont="1" applyFill="1" applyBorder="1" applyAlignment="1" applyProtection="1">
      <alignment horizontal="center" vertical="center" wrapText="1"/>
      <protection hidden="1"/>
    </xf>
    <xf numFmtId="0" fontId="6" fillId="0" borderId="18" xfId="57" applyFont="1" applyFill="1" applyBorder="1" applyAlignment="1" applyProtection="1">
      <alignment horizontal="center" vertical="center"/>
      <protection hidden="1"/>
    </xf>
    <xf numFmtId="0" fontId="0" fillId="0" borderId="0" xfId="57" applyFont="1" applyFill="1">
      <alignment/>
      <protection/>
    </xf>
    <xf numFmtId="167" fontId="6" fillId="0" borderId="22" xfId="57" applyNumberFormat="1" applyFont="1" applyFill="1" applyBorder="1" applyAlignment="1">
      <alignment horizontal="center" vertical="center"/>
      <protection/>
    </xf>
    <xf numFmtId="19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26" xfId="57" applyNumberFormat="1" applyFont="1" applyFill="1" applyBorder="1" applyAlignment="1">
      <alignment horizontal="center" vertical="center"/>
      <protection/>
    </xf>
    <xf numFmtId="193" fontId="1" fillId="0" borderId="27" xfId="57" applyNumberFormat="1" applyFont="1" applyFill="1" applyBorder="1" applyAlignment="1" applyProtection="1">
      <alignment horizontal="right" vertical="center" shrinkToFit="1"/>
      <protection hidden="1"/>
    </xf>
    <xf numFmtId="4" fontId="1" fillId="0" borderId="0" xfId="57" applyNumberFormat="1" applyFont="1" applyFill="1">
      <alignment/>
      <protection/>
    </xf>
    <xf numFmtId="167" fontId="6" fillId="0" borderId="12" xfId="57" applyNumberFormat="1" applyFont="1" applyFill="1" applyBorder="1" applyAlignment="1">
      <alignment horizontal="center" vertical="center"/>
      <protection/>
    </xf>
    <xf numFmtId="193" fontId="1" fillId="0" borderId="28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29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30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31" xfId="57" applyNumberFormat="1" applyFont="1" applyFill="1" applyBorder="1" applyAlignment="1">
      <alignment horizontal="center" vertical="center"/>
      <protection/>
    </xf>
    <xf numFmtId="193" fontId="1" fillId="0" borderId="32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33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15" xfId="57" applyNumberFormat="1" applyFont="1" applyFill="1" applyBorder="1" applyAlignment="1">
      <alignment horizontal="center" vertical="center"/>
      <protection/>
    </xf>
    <xf numFmtId="193" fontId="1" fillId="0" borderId="35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36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37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36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38" xfId="57" applyNumberFormat="1" applyFont="1" applyFill="1" applyBorder="1" applyAlignment="1" applyProtection="1">
      <alignment horizontal="right" vertical="center" shrinkToFit="1"/>
      <protection hidden="1"/>
    </xf>
    <xf numFmtId="167" fontId="6" fillId="0" borderId="37" xfId="57" applyNumberFormat="1" applyFont="1" applyFill="1" applyBorder="1" applyAlignment="1">
      <alignment horizontal="center" vertical="center"/>
      <protection/>
    </xf>
    <xf numFmtId="193" fontId="1" fillId="0" borderId="39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40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41" xfId="57" applyFont="1" applyFill="1" applyBorder="1" applyAlignment="1">
      <alignment vertical="center" wrapText="1"/>
      <protection/>
    </xf>
    <xf numFmtId="0" fontId="1" fillId="0" borderId="42" xfId="57" applyFont="1" applyFill="1" applyBorder="1" applyAlignment="1">
      <alignment vertical="center"/>
      <protection/>
    </xf>
    <xf numFmtId="3" fontId="1" fillId="0" borderId="42" xfId="57" applyNumberFormat="1" applyFont="1" applyFill="1" applyBorder="1" applyAlignment="1">
      <alignment vertical="center"/>
      <protection/>
    </xf>
    <xf numFmtId="3" fontId="1" fillId="0" borderId="21" xfId="57" applyNumberFormat="1" applyFont="1" applyFill="1" applyBorder="1" applyAlignment="1">
      <alignment vertical="center"/>
      <protection/>
    </xf>
    <xf numFmtId="3" fontId="1" fillId="0" borderId="43" xfId="57" applyNumberFormat="1" applyFont="1" applyFill="1" applyBorder="1" applyAlignment="1">
      <alignment vertical="center"/>
      <protection/>
    </xf>
    <xf numFmtId="193" fontId="1" fillId="0" borderId="21" xfId="57" applyNumberFormat="1" applyFont="1" applyFill="1" applyBorder="1" applyAlignment="1">
      <alignment vertical="center"/>
      <protection/>
    </xf>
    <xf numFmtId="193" fontId="1" fillId="0" borderId="44" xfId="57" applyNumberFormat="1" applyFont="1" applyFill="1" applyBorder="1" applyAlignment="1">
      <alignment vertical="center"/>
      <protection/>
    </xf>
    <xf numFmtId="193" fontId="1" fillId="0" borderId="45" xfId="57" applyNumberFormat="1" applyFont="1" applyFill="1" applyBorder="1" applyAlignment="1">
      <alignment vertical="center"/>
      <protection/>
    </xf>
    <xf numFmtId="167" fontId="6" fillId="0" borderId="46" xfId="57" applyNumberFormat="1" applyFont="1" applyFill="1" applyBorder="1" applyAlignment="1">
      <alignment horizontal="center" vertical="center"/>
      <protection/>
    </xf>
    <xf numFmtId="3" fontId="1" fillId="0" borderId="35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40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47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48" xfId="57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193" fontId="1" fillId="0" borderId="36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40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30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30" xfId="57" applyNumberFormat="1" applyFont="1" applyFill="1" applyBorder="1" applyAlignment="1">
      <alignment horizontal="right" vertical="center" shrinkToFit="1"/>
      <protection/>
    </xf>
    <xf numFmtId="3" fontId="1" fillId="0" borderId="31" xfId="57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57" applyFont="1" applyFill="1" applyBorder="1" applyAlignment="1">
      <alignment vertical="center"/>
      <protection/>
    </xf>
    <xf numFmtId="0" fontId="0" fillId="0" borderId="21" xfId="57" applyFont="1" applyFill="1" applyBorder="1" applyAlignment="1" applyProtection="1">
      <alignment vertical="top" wrapText="1"/>
      <protection hidden="1"/>
    </xf>
    <xf numFmtId="0" fontId="0" fillId="0" borderId="21" xfId="57" applyFont="1" applyFill="1" applyBorder="1" applyAlignment="1" applyProtection="1">
      <alignment horizontal="center" vertical="top" wrapText="1"/>
      <protection hidden="1"/>
    </xf>
    <xf numFmtId="0" fontId="8" fillId="0" borderId="21" xfId="57" applyFont="1" applyFill="1" applyBorder="1" applyAlignment="1" applyProtection="1">
      <alignment horizontal="center" vertical="top" wrapText="1"/>
      <protection hidden="1"/>
    </xf>
    <xf numFmtId="0" fontId="8" fillId="33" borderId="21" xfId="57" applyFont="1" applyFill="1" applyBorder="1" applyAlignment="1" applyProtection="1">
      <alignment horizontal="center" vertical="top" wrapText="1"/>
      <protection hidden="1"/>
    </xf>
    <xf numFmtId="0" fontId="0" fillId="33" borderId="21" xfId="57" applyFont="1" applyFill="1" applyBorder="1" applyAlignment="1" applyProtection="1">
      <alignment horizontal="center" vertical="top" wrapText="1"/>
      <protection hidden="1"/>
    </xf>
    <xf numFmtId="0" fontId="0" fillId="33" borderId="21" xfId="57" applyFont="1" applyFill="1" applyBorder="1" applyAlignment="1" applyProtection="1">
      <alignment vertical="top" wrapText="1"/>
      <protection hidden="1"/>
    </xf>
    <xf numFmtId="0" fontId="1" fillId="33" borderId="21" xfId="57" applyFont="1" applyFill="1" applyBorder="1" applyAlignment="1">
      <alignment vertical="center"/>
      <protection/>
    </xf>
    <xf numFmtId="0" fontId="8" fillId="33" borderId="21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vertical="top" wrapText="1"/>
      <protection/>
    </xf>
    <xf numFmtId="0" fontId="0" fillId="33" borderId="0" xfId="57" applyFont="1" applyFill="1" applyBorder="1" applyAlignment="1">
      <alignment horizontal="right" wrapText="1"/>
      <protection/>
    </xf>
    <xf numFmtId="0" fontId="1" fillId="33" borderId="0" xfId="57" applyFont="1" applyFill="1" applyBorder="1" applyAlignment="1">
      <alignment horizontal="right" vertical="center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/>
      <protection/>
    </xf>
    <xf numFmtId="49" fontId="6" fillId="0" borderId="18" xfId="57" applyNumberFormat="1" applyFont="1" applyFill="1" applyBorder="1" applyAlignment="1" applyProtection="1">
      <alignment horizontal="center" vertical="center"/>
      <protection hidden="1"/>
    </xf>
    <xf numFmtId="167" fontId="2" fillId="0" borderId="17" xfId="57" applyNumberFormat="1" applyFont="1" applyFill="1" applyBorder="1" applyAlignment="1">
      <alignment horizontal="center" vertical="center"/>
      <protection/>
    </xf>
    <xf numFmtId="193" fontId="3" fillId="0" borderId="22" xfId="57" applyNumberFormat="1" applyFont="1" applyFill="1" applyBorder="1" applyAlignment="1" applyProtection="1">
      <alignment horizontal="right" vertical="center" shrinkToFit="1"/>
      <protection locked="0"/>
    </xf>
    <xf numFmtId="193" fontId="3" fillId="0" borderId="22" xfId="57" applyNumberFormat="1" applyFont="1" applyFill="1" applyBorder="1" applyAlignment="1" applyProtection="1">
      <alignment horizontal="right" vertical="center" shrinkToFit="1"/>
      <protection hidden="1"/>
    </xf>
    <xf numFmtId="167" fontId="2" fillId="0" borderId="12" xfId="57" applyNumberFormat="1" applyFont="1" applyFill="1" applyBorder="1" applyAlignment="1">
      <alignment horizontal="center" vertical="center"/>
      <protection/>
    </xf>
    <xf numFmtId="193" fontId="3" fillId="0" borderId="12" xfId="57" applyNumberFormat="1" applyFont="1" applyFill="1" applyBorder="1" applyAlignment="1" applyProtection="1">
      <alignment horizontal="right" vertical="center" shrinkToFit="1"/>
      <protection locked="0"/>
    </xf>
    <xf numFmtId="193" fontId="3" fillId="0" borderId="12" xfId="57" applyNumberFormat="1" applyFont="1" applyFill="1" applyBorder="1" applyAlignment="1" applyProtection="1">
      <alignment horizontal="right" vertical="center" shrinkToFit="1"/>
      <protection hidden="1"/>
    </xf>
    <xf numFmtId="167" fontId="2" fillId="0" borderId="49" xfId="57" applyNumberFormat="1" applyFont="1" applyFill="1" applyBorder="1" applyAlignment="1">
      <alignment horizontal="center" vertical="center"/>
      <protection/>
    </xf>
    <xf numFmtId="193" fontId="3" fillId="0" borderId="50" xfId="57" applyNumberFormat="1" applyFont="1" applyFill="1" applyBorder="1" applyAlignment="1" applyProtection="1">
      <alignment horizontal="right" vertical="center" shrinkToFit="1"/>
      <protection hidden="1"/>
    </xf>
    <xf numFmtId="167" fontId="2" fillId="0" borderId="51" xfId="57" applyNumberFormat="1" applyFont="1" applyFill="1" applyBorder="1" applyAlignment="1">
      <alignment horizontal="center" vertical="center"/>
      <protection/>
    </xf>
    <xf numFmtId="193" fontId="3" fillId="0" borderId="52" xfId="57" applyNumberFormat="1" applyFont="1" applyFill="1" applyBorder="1" applyAlignment="1" applyProtection="1">
      <alignment horizontal="right" vertical="center" shrinkToFit="1"/>
      <protection locked="0"/>
    </xf>
    <xf numFmtId="193" fontId="3" fillId="0" borderId="52" xfId="57" applyNumberFormat="1" applyFont="1" applyFill="1" applyBorder="1" applyAlignment="1" applyProtection="1">
      <alignment horizontal="right" vertical="center" shrinkToFit="1"/>
      <protection hidden="1"/>
    </xf>
    <xf numFmtId="167" fontId="2" fillId="0" borderId="15" xfId="57" applyNumberFormat="1" applyFont="1" applyFill="1" applyBorder="1" applyAlignment="1">
      <alignment horizontal="center" vertical="center"/>
      <protection/>
    </xf>
    <xf numFmtId="193" fontId="3" fillId="0" borderId="15" xfId="57" applyNumberFormat="1" applyFont="1" applyFill="1" applyBorder="1" applyAlignment="1" applyProtection="1">
      <alignment horizontal="right" vertical="center" shrinkToFit="1"/>
      <protection hidden="1"/>
    </xf>
    <xf numFmtId="49" fontId="13" fillId="34" borderId="44" xfId="66" applyNumberFormat="1" applyFont="1" applyFill="1" applyBorder="1" applyAlignment="1" applyProtection="1">
      <alignment horizontal="right" vertical="center"/>
      <protection hidden="1" locked="0"/>
    </xf>
    <xf numFmtId="49" fontId="14" fillId="34" borderId="21" xfId="66" applyNumberFormat="1" applyFont="1" applyFill="1" applyBorder="1" applyAlignment="1">
      <alignment/>
      <protection/>
    </xf>
    <xf numFmtId="49" fontId="14" fillId="34" borderId="45" xfId="66" applyNumberFormat="1" applyFont="1" applyFill="1" applyBorder="1" applyAlignment="1">
      <alignment/>
      <protection/>
    </xf>
    <xf numFmtId="0" fontId="13" fillId="34" borderId="44" xfId="66" applyFont="1" applyFill="1" applyBorder="1" applyAlignment="1" applyProtection="1">
      <alignment horizontal="right" vertical="center"/>
      <protection hidden="1" locked="0"/>
    </xf>
    <xf numFmtId="0" fontId="14" fillId="34" borderId="21" xfId="66" applyFont="1" applyFill="1" applyBorder="1" applyAlignment="1">
      <alignment/>
      <protection/>
    </xf>
    <xf numFmtId="49" fontId="13" fillId="0" borderId="44" xfId="66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45" xfId="66" applyNumberFormat="1" applyFont="1" applyFill="1" applyBorder="1" applyAlignment="1" applyProtection="1">
      <alignment horizontal="center" vertical="center"/>
      <protection hidden="1" locked="0"/>
    </xf>
    <xf numFmtId="0" fontId="14" fillId="34" borderId="45" xfId="66" applyFont="1" applyFill="1" applyBorder="1" applyAlignment="1">
      <alignment/>
      <protection/>
    </xf>
    <xf numFmtId="49" fontId="13" fillId="34" borderId="44" xfId="66" applyNumberFormat="1" applyFont="1" applyFill="1" applyBorder="1" applyAlignment="1" applyProtection="1">
      <alignment horizontal="center" vertical="center"/>
      <protection hidden="1" locked="0"/>
    </xf>
    <xf numFmtId="49" fontId="13" fillId="34" borderId="45" xfId="66" applyNumberFormat="1" applyFont="1" applyFill="1" applyBorder="1" applyAlignment="1" applyProtection="1">
      <alignment horizontal="center" vertical="center"/>
      <protection hidden="1" locked="0"/>
    </xf>
    <xf numFmtId="0" fontId="13" fillId="34" borderId="21" xfId="66" applyFont="1" applyFill="1" applyBorder="1" applyAlignment="1" applyProtection="1">
      <alignment horizontal="right" vertical="center"/>
      <protection hidden="1" locked="0"/>
    </xf>
    <xf numFmtId="0" fontId="13" fillId="34" borderId="45" xfId="66" applyFont="1" applyFill="1" applyBorder="1" applyAlignment="1" applyProtection="1">
      <alignment horizontal="right" vertical="center"/>
      <protection hidden="1" locked="0"/>
    </xf>
    <xf numFmtId="0" fontId="14" fillId="34" borderId="0" xfId="60" applyFont="1" applyFill="1" applyBorder="1" applyAlignment="1" applyProtection="1">
      <alignment vertical="top" wrapText="1"/>
      <protection hidden="1"/>
    </xf>
    <xf numFmtId="0" fontId="14" fillId="34" borderId="0" xfId="60" applyFont="1" applyFill="1" applyBorder="1" applyAlignment="1" applyProtection="1">
      <alignment wrapText="1"/>
      <protection hidden="1"/>
    </xf>
    <xf numFmtId="0" fontId="17" fillId="0" borderId="0" xfId="60" applyFont="1" applyBorder="1" applyAlignment="1" applyProtection="1">
      <alignment horizontal="right" vertical="center" wrapText="1"/>
      <protection hidden="1"/>
    </xf>
    <xf numFmtId="0" fontId="17" fillId="0" borderId="53" xfId="60" applyFont="1" applyBorder="1" applyAlignment="1" applyProtection="1">
      <alignment horizontal="right" wrapText="1"/>
      <protection hidden="1"/>
    </xf>
    <xf numFmtId="49" fontId="13" fillId="33" borderId="44" xfId="60" applyNumberFormat="1" applyFont="1" applyFill="1" applyBorder="1" applyAlignment="1" applyProtection="1">
      <alignment horizontal="center" vertical="center"/>
      <protection hidden="1" locked="0"/>
    </xf>
    <xf numFmtId="49" fontId="13" fillId="33" borderId="45" xfId="6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0" applyFont="1" applyFill="1" applyBorder="1" applyAlignment="1" applyProtection="1">
      <alignment horizontal="left" vertical="center" wrapText="1"/>
      <protection hidden="1"/>
    </xf>
    <xf numFmtId="0" fontId="13" fillId="0" borderId="53" xfId="60" applyFont="1" applyFill="1" applyBorder="1" applyAlignment="1" applyProtection="1">
      <alignment horizontal="left" vertical="center" wrapText="1"/>
      <protection hidden="1"/>
    </xf>
    <xf numFmtId="0" fontId="15" fillId="0" borderId="0" xfId="60" applyFont="1" applyBorder="1" applyAlignment="1" applyProtection="1">
      <alignment horizontal="center" vertical="center" wrapText="1"/>
      <protection hidden="1"/>
    </xf>
    <xf numFmtId="0" fontId="14" fillId="0" borderId="0" xfId="60" applyFont="1" applyBorder="1" applyAlignment="1" applyProtection="1">
      <alignment horizontal="right" vertical="center"/>
      <protection hidden="1"/>
    </xf>
    <xf numFmtId="0" fontId="14" fillId="0" borderId="53" xfId="60" applyFont="1" applyBorder="1" applyAlignment="1" applyProtection="1">
      <alignment horizontal="right"/>
      <protection hidden="1"/>
    </xf>
    <xf numFmtId="0" fontId="13" fillId="33" borderId="44" xfId="60" applyFont="1" applyFill="1" applyBorder="1" applyAlignment="1" applyProtection="1">
      <alignment horizontal="left" vertical="center"/>
      <protection hidden="1" locked="0"/>
    </xf>
    <xf numFmtId="0" fontId="14" fillId="33" borderId="21" xfId="60" applyFont="1" applyFill="1" applyBorder="1" applyAlignment="1">
      <alignment horizontal="left" vertical="center"/>
      <protection/>
    </xf>
    <xf numFmtId="0" fontId="14" fillId="33" borderId="45" xfId="60" applyFont="1" applyFill="1" applyBorder="1" applyAlignment="1">
      <alignment horizontal="left" vertical="center"/>
      <protection/>
    </xf>
    <xf numFmtId="0" fontId="18" fillId="0" borderId="0" xfId="60" applyFont="1" applyBorder="1" applyAlignment="1" applyProtection="1">
      <alignment horizontal="left" vertical="center"/>
      <protection hidden="1"/>
    </xf>
    <xf numFmtId="0" fontId="9" fillId="0" borderId="0" xfId="60" applyFont="1" applyBorder="1" applyAlignment="1">
      <alignment horizontal="left"/>
      <protection/>
    </xf>
    <xf numFmtId="0" fontId="14" fillId="0" borderId="0" xfId="60" applyFont="1" applyBorder="1" applyAlignment="1" applyProtection="1">
      <alignment horizontal="right" vertical="center" wrapText="1"/>
      <protection hidden="1"/>
    </xf>
    <xf numFmtId="0" fontId="14" fillId="0" borderId="0" xfId="60" applyFont="1" applyBorder="1" applyAlignment="1" applyProtection="1">
      <alignment horizontal="right" wrapText="1"/>
      <protection hidden="1"/>
    </xf>
    <xf numFmtId="1" fontId="13" fillId="33" borderId="44" xfId="60" applyNumberFormat="1" applyFont="1" applyFill="1" applyBorder="1" applyAlignment="1" applyProtection="1">
      <alignment horizontal="center" vertical="center"/>
      <protection hidden="1" locked="0"/>
    </xf>
    <xf numFmtId="1" fontId="13" fillId="33" borderId="45" xfId="60" applyNumberFormat="1" applyFont="1" applyFill="1" applyBorder="1" applyAlignment="1" applyProtection="1">
      <alignment horizontal="center" vertical="center"/>
      <protection hidden="1" locked="0"/>
    </xf>
    <xf numFmtId="0" fontId="14" fillId="33" borderId="21" xfId="60" applyFont="1" applyFill="1" applyBorder="1" applyAlignment="1">
      <alignment horizontal="left"/>
      <protection/>
    </xf>
    <xf numFmtId="0" fontId="14" fillId="33" borderId="45" xfId="60" applyFont="1" applyFill="1" applyBorder="1" applyAlignment="1">
      <alignment horizontal="left"/>
      <protection/>
    </xf>
    <xf numFmtId="0" fontId="19" fillId="0" borderId="44" xfId="53" applyFont="1" applyFill="1" applyBorder="1" applyAlignment="1" applyProtection="1">
      <alignment/>
      <protection hidden="1" locked="0"/>
    </xf>
    <xf numFmtId="0" fontId="13" fillId="0" borderId="21" xfId="60" applyFont="1" applyFill="1" applyBorder="1" applyAlignment="1" applyProtection="1">
      <alignment/>
      <protection hidden="1" locked="0"/>
    </xf>
    <xf numFmtId="0" fontId="13" fillId="0" borderId="45" xfId="60" applyFont="1" applyFill="1" applyBorder="1" applyAlignment="1" applyProtection="1">
      <alignment/>
      <protection hidden="1" locked="0"/>
    </xf>
    <xf numFmtId="0" fontId="4" fillId="33" borderId="44" xfId="53" applyFill="1" applyBorder="1" applyAlignment="1" applyProtection="1">
      <alignment/>
      <protection hidden="1" locked="0"/>
    </xf>
    <xf numFmtId="0" fontId="13" fillId="33" borderId="21" xfId="60" applyFont="1" applyFill="1" applyBorder="1" applyAlignment="1" applyProtection="1">
      <alignment/>
      <protection hidden="1" locked="0"/>
    </xf>
    <xf numFmtId="0" fontId="13" fillId="33" borderId="45" xfId="60" applyFont="1" applyFill="1" applyBorder="1" applyAlignment="1" applyProtection="1">
      <alignment/>
      <protection hidden="1" locked="0"/>
    </xf>
    <xf numFmtId="0" fontId="14" fillId="0" borderId="53" xfId="60" applyFont="1" applyBorder="1" applyAlignment="1" applyProtection="1">
      <alignment horizontal="right" vertical="center" wrapText="1"/>
      <protection hidden="1"/>
    </xf>
    <xf numFmtId="49" fontId="4" fillId="33" borderId="44" xfId="53" applyNumberFormat="1" applyFill="1" applyBorder="1" applyAlignment="1" applyProtection="1">
      <alignment horizontal="left" vertical="center"/>
      <protection hidden="1" locked="0"/>
    </xf>
    <xf numFmtId="49" fontId="4" fillId="33" borderId="21" xfId="53" applyNumberFormat="1" applyFill="1" applyBorder="1" applyAlignment="1" applyProtection="1">
      <alignment horizontal="left" vertical="center"/>
      <protection hidden="1" locked="0"/>
    </xf>
    <xf numFmtId="49" fontId="4" fillId="33" borderId="45" xfId="53" applyNumberFormat="1" applyFill="1" applyBorder="1" applyAlignment="1" applyProtection="1">
      <alignment horizontal="left" vertical="center"/>
      <protection hidden="1" locked="0"/>
    </xf>
    <xf numFmtId="0" fontId="14" fillId="0" borderId="13" xfId="60" applyFont="1" applyBorder="1" applyAlignment="1" applyProtection="1">
      <alignment horizontal="right" vertical="center"/>
      <protection hidden="1"/>
    </xf>
    <xf numFmtId="0" fontId="14" fillId="0" borderId="0" xfId="60" applyFont="1" applyBorder="1" applyAlignment="1" applyProtection="1">
      <alignment horizontal="right"/>
      <protection hidden="1"/>
    </xf>
    <xf numFmtId="0" fontId="14" fillId="0" borderId="0" xfId="60" applyFont="1" applyBorder="1" applyAlignment="1" applyProtection="1">
      <alignment horizontal="center" vertical="center"/>
      <protection hidden="1"/>
    </xf>
    <xf numFmtId="0" fontId="14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vertical="center"/>
      <protection/>
    </xf>
    <xf numFmtId="0" fontId="14" fillId="0" borderId="0" xfId="60" applyFont="1" applyBorder="1" applyAlignment="1">
      <alignment horizontal="center"/>
      <protection/>
    </xf>
    <xf numFmtId="49" fontId="13" fillId="33" borderId="44" xfId="60" applyNumberFormat="1" applyFont="1" applyFill="1" applyBorder="1" applyAlignment="1" applyProtection="1">
      <alignment horizontal="left" vertical="center"/>
      <protection hidden="1" locked="0"/>
    </xf>
    <xf numFmtId="49" fontId="13" fillId="33" borderId="45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vertical="center"/>
      <protection hidden="1"/>
    </xf>
    <xf numFmtId="0" fontId="14" fillId="0" borderId="53" xfId="60" applyFont="1" applyBorder="1" applyAlignment="1" applyProtection="1">
      <alignment horizontal="right" vertical="center"/>
      <protection hidden="1"/>
    </xf>
    <xf numFmtId="0" fontId="14" fillId="0" borderId="0" xfId="66" applyFont="1" applyBorder="1" applyAlignment="1" applyProtection="1">
      <alignment horizontal="left"/>
      <protection hidden="1"/>
    </xf>
    <xf numFmtId="0" fontId="12" fillId="0" borderId="0" xfId="66" applyBorder="1" applyAlignment="1">
      <alignment/>
      <protection/>
    </xf>
    <xf numFmtId="0" fontId="14" fillId="0" borderId="54" xfId="60" applyFont="1" applyBorder="1" applyAlignment="1" applyProtection="1">
      <alignment horizontal="center" vertical="top"/>
      <protection hidden="1"/>
    </xf>
    <xf numFmtId="0" fontId="14" fillId="0" borderId="54" xfId="60" applyFont="1" applyBorder="1" applyAlignment="1">
      <alignment horizontal="center"/>
      <protection/>
    </xf>
    <xf numFmtId="0" fontId="14" fillId="0" borderId="54" xfId="60" applyFont="1" applyBorder="1" applyAlignment="1">
      <alignment/>
      <protection/>
    </xf>
    <xf numFmtId="49" fontId="13" fillId="0" borderId="44" xfId="60" applyNumberFormat="1" applyFont="1" applyFill="1" applyBorder="1" applyAlignment="1" applyProtection="1">
      <alignment horizontal="center" vertical="center"/>
      <protection hidden="1" locked="0"/>
    </xf>
    <xf numFmtId="49" fontId="13" fillId="0" borderId="45" xfId="60" applyNumberFormat="1" applyFont="1" applyFill="1" applyBorder="1" applyAlignment="1" applyProtection="1">
      <alignment horizontal="center" vertical="center"/>
      <protection hidden="1" locked="0"/>
    </xf>
    <xf numFmtId="0" fontId="13" fillId="0" borderId="44" xfId="60" applyFont="1" applyFill="1" applyBorder="1" applyAlignment="1" applyProtection="1">
      <alignment horizontal="left" vertical="center"/>
      <protection hidden="1" locked="0"/>
    </xf>
    <xf numFmtId="0" fontId="13" fillId="0" borderId="21" xfId="60" applyFont="1" applyFill="1" applyBorder="1" applyAlignment="1" applyProtection="1">
      <alignment horizontal="left" vertical="center"/>
      <protection hidden="1" locked="0"/>
    </xf>
    <xf numFmtId="0" fontId="13" fillId="0" borderId="45" xfId="60" applyFont="1" applyFill="1" applyBorder="1" applyAlignment="1" applyProtection="1">
      <alignment horizontal="left" vertical="center"/>
      <protection hidden="1" locked="0"/>
    </xf>
    <xf numFmtId="0" fontId="14" fillId="0" borderId="14" xfId="60" applyFont="1" applyBorder="1" applyAlignment="1" applyProtection="1">
      <alignment horizontal="center" vertical="top"/>
      <protection hidden="1"/>
    </xf>
    <xf numFmtId="49" fontId="13" fillId="33" borderId="21" xfId="60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Fill="1" applyBorder="1" applyAlignment="1" applyProtection="1">
      <alignment horizontal="center" vertical="top"/>
      <protection hidden="1"/>
    </xf>
    <xf numFmtId="0" fontId="14" fillId="0" borderId="0" xfId="60" applyFont="1" applyFill="1" applyBorder="1" applyAlignment="1" applyProtection="1">
      <alignment horizontal="center"/>
      <protection hidden="1"/>
    </xf>
    <xf numFmtId="0" fontId="13" fillId="0" borderId="0" xfId="66" applyFont="1" applyBorder="1" applyAlignment="1" applyProtection="1">
      <alignment horizontal="left"/>
      <protection hidden="1"/>
    </xf>
    <xf numFmtId="0" fontId="21" fillId="0" borderId="0" xfId="66" applyFont="1" applyBorder="1" applyAlignment="1">
      <alignment/>
      <protection/>
    </xf>
    <xf numFmtId="0" fontId="6" fillId="0" borderId="37" xfId="57" applyFont="1" applyFill="1" applyBorder="1" applyAlignment="1">
      <alignment vertical="center" wrapText="1"/>
      <protection/>
    </xf>
    <xf numFmtId="0" fontId="6" fillId="0" borderId="55" xfId="57" applyFont="1" applyFill="1" applyBorder="1" applyAlignment="1">
      <alignment vertical="center" wrapText="1"/>
      <protection/>
    </xf>
    <xf numFmtId="0" fontId="1" fillId="0" borderId="55" xfId="57" applyFont="1" applyFill="1" applyBorder="1" applyAlignment="1">
      <alignment vertical="center" wrapText="1"/>
      <protection/>
    </xf>
    <xf numFmtId="0" fontId="1" fillId="0" borderId="56" xfId="57" applyFont="1" applyFill="1" applyBorder="1" applyAlignment="1">
      <alignment vertical="center" wrapText="1"/>
      <protection/>
    </xf>
    <xf numFmtId="0" fontId="6" fillId="0" borderId="38" xfId="57" applyFont="1" applyFill="1" applyBorder="1" applyAlignment="1">
      <alignment vertical="center" wrapText="1"/>
      <protection/>
    </xf>
    <xf numFmtId="0" fontId="2" fillId="0" borderId="41" xfId="57" applyFont="1" applyFill="1" applyBorder="1" applyAlignment="1">
      <alignment horizontal="left" vertical="center" shrinkToFit="1"/>
      <protection/>
    </xf>
    <xf numFmtId="0" fontId="2" fillId="0" borderId="42" xfId="57" applyFont="1" applyFill="1" applyBorder="1" applyAlignment="1">
      <alignment horizontal="left" vertical="center" shrinkToFit="1"/>
      <protection/>
    </xf>
    <xf numFmtId="0" fontId="2" fillId="0" borderId="43" xfId="57" applyFont="1" applyFill="1" applyBorder="1" applyAlignment="1">
      <alignment horizontal="left" vertical="center" shrinkToFit="1"/>
      <protection/>
    </xf>
    <xf numFmtId="0" fontId="6" fillId="0" borderId="26" xfId="57" applyFont="1" applyFill="1" applyBorder="1" applyAlignment="1">
      <alignment vertical="center" wrapText="1"/>
      <protection/>
    </xf>
    <xf numFmtId="0" fontId="1" fillId="0" borderId="57" xfId="57" applyFont="1" applyFill="1" applyBorder="1" applyAlignment="1">
      <alignment vertical="center" wrapText="1"/>
      <protection/>
    </xf>
    <xf numFmtId="0" fontId="6" fillId="0" borderId="31" xfId="57" applyFont="1" applyFill="1" applyBorder="1" applyAlignment="1">
      <alignment vertical="center" wrapText="1"/>
      <protection/>
    </xf>
    <xf numFmtId="0" fontId="6" fillId="0" borderId="58" xfId="57" applyFont="1" applyFill="1" applyBorder="1" applyAlignment="1">
      <alignment vertical="center" wrapText="1"/>
      <protection/>
    </xf>
    <xf numFmtId="0" fontId="6" fillId="0" borderId="33" xfId="57" applyFont="1" applyFill="1" applyBorder="1" applyAlignment="1">
      <alignment vertical="center" wrapText="1"/>
      <protection/>
    </xf>
    <xf numFmtId="0" fontId="1" fillId="0" borderId="31" xfId="57" applyFont="1" applyFill="1" applyBorder="1" applyAlignment="1">
      <alignment vertical="center" wrapText="1"/>
      <protection/>
    </xf>
    <xf numFmtId="0" fontId="1" fillId="0" borderId="58" xfId="57" applyFont="1" applyFill="1" applyBorder="1" applyAlignment="1">
      <alignment vertical="center" wrapText="1"/>
      <protection/>
    </xf>
    <xf numFmtId="0" fontId="1" fillId="0" borderId="33" xfId="57" applyFont="1" applyFill="1" applyBorder="1" applyAlignment="1">
      <alignment vertical="center" wrapText="1"/>
      <protection/>
    </xf>
    <xf numFmtId="0" fontId="1" fillId="0" borderId="38" xfId="57" applyFont="1" applyFill="1" applyBorder="1" applyAlignment="1">
      <alignment vertical="center" wrapText="1"/>
      <protection/>
    </xf>
    <xf numFmtId="0" fontId="6" fillId="0" borderId="57" xfId="57" applyFont="1" applyFill="1" applyBorder="1" applyAlignment="1">
      <alignment vertical="center" wrapText="1"/>
      <protection/>
    </xf>
    <xf numFmtId="0" fontId="1" fillId="0" borderId="59" xfId="57" applyFont="1" applyFill="1" applyBorder="1" applyAlignment="1">
      <alignment vertical="center" wrapText="1"/>
      <protection/>
    </xf>
    <xf numFmtId="0" fontId="6" fillId="0" borderId="18" xfId="57" applyFont="1" applyFill="1" applyBorder="1" applyAlignment="1" applyProtection="1">
      <alignment horizontal="center" vertical="center" wrapText="1"/>
      <protection hidden="1"/>
    </xf>
    <xf numFmtId="0" fontId="2" fillId="0" borderId="44" xfId="57" applyFont="1" applyFill="1" applyBorder="1" applyAlignment="1">
      <alignment horizontal="left" vertical="center" wrapText="1"/>
      <protection/>
    </xf>
    <xf numFmtId="0" fontId="0" fillId="0" borderId="21" xfId="57" applyFont="1" applyFill="1" applyBorder="1" applyAlignment="1">
      <alignment horizontal="left" vertical="center" wrapText="1"/>
      <protection/>
    </xf>
    <xf numFmtId="0" fontId="0" fillId="0" borderId="45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top" wrapText="1"/>
      <protection hidden="1"/>
    </xf>
    <xf numFmtId="0" fontId="0" fillId="0" borderId="0" xfId="57" applyFont="1" applyFill="1" applyBorder="1" applyAlignment="1" applyProtection="1">
      <alignment horizontal="center" vertical="top" wrapText="1"/>
      <protection hidden="1"/>
    </xf>
    <xf numFmtId="0" fontId="0" fillId="33" borderId="21" xfId="57" applyFill="1" applyBorder="1" applyAlignment="1" applyProtection="1">
      <alignment horizontal="right" vertical="top" wrapText="1"/>
      <protection hidden="1"/>
    </xf>
    <xf numFmtId="0" fontId="1" fillId="0" borderId="18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3" fillId="0" borderId="21" xfId="57" applyFont="1" applyFill="1" applyBorder="1" applyAlignment="1">
      <alignment horizontal="right" vertical="center"/>
      <protection/>
    </xf>
    <xf numFmtId="0" fontId="3" fillId="0" borderId="60" xfId="57" applyFont="1" applyFill="1" applyBorder="1" applyAlignment="1">
      <alignment horizontal="right" vertical="center"/>
      <protection/>
    </xf>
    <xf numFmtId="49" fontId="6" fillId="0" borderId="0" xfId="57" applyNumberFormat="1" applyFont="1" applyFill="1" applyAlignment="1">
      <alignment vertical="center"/>
      <protection/>
    </xf>
    <xf numFmtId="0" fontId="8" fillId="33" borderId="0" xfId="57" applyFont="1" applyFill="1" applyBorder="1" applyAlignment="1" applyProtection="1">
      <alignment horizontal="center" vertical="top" wrapText="1"/>
      <protection hidden="1"/>
    </xf>
    <xf numFmtId="0" fontId="3" fillId="33" borderId="21" xfId="57" applyFont="1" applyFill="1" applyBorder="1" applyAlignment="1">
      <alignment horizontal="right" vertical="center"/>
      <protection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1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33" borderId="21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1" fillId="0" borderId="61" xfId="57" applyFont="1" applyFill="1" applyBorder="1" applyAlignment="1">
      <alignment horizontal="left" vertical="center" wrapText="1"/>
      <protection/>
    </xf>
    <xf numFmtId="0" fontId="0" fillId="0" borderId="62" xfId="57" applyFont="1" applyFill="1" applyBorder="1" applyAlignment="1">
      <alignment horizontal="left" vertical="center" wrapText="1"/>
      <protection/>
    </xf>
    <xf numFmtId="0" fontId="10" fillId="0" borderId="64" xfId="57" applyFont="1" applyFill="1" applyBorder="1" applyAlignment="1">
      <alignment horizontal="left" vertical="center" wrapText="1"/>
      <protection/>
    </xf>
    <xf numFmtId="0" fontId="0" fillId="0" borderId="65" xfId="57" applyFont="1" applyFill="1" applyBorder="1" applyAlignment="1">
      <alignment horizontal="left" vertical="center" wrapText="1"/>
      <protection/>
    </xf>
    <xf numFmtId="0" fontId="10" fillId="0" borderId="61" xfId="57" applyFont="1" applyFill="1" applyBorder="1" applyAlignment="1">
      <alignment horizontal="left" vertical="center" wrapText="1"/>
      <protection/>
    </xf>
    <xf numFmtId="0" fontId="10" fillId="0" borderId="70" xfId="57" applyFont="1" applyFill="1" applyBorder="1" applyAlignment="1">
      <alignment horizontal="left" vertical="center" wrapText="1"/>
      <protection/>
    </xf>
    <xf numFmtId="0" fontId="0" fillId="0" borderId="71" xfId="57" applyFont="1" applyFill="1" applyBorder="1" applyAlignment="1">
      <alignment horizontal="left" vertical="center" wrapText="1"/>
      <protection/>
    </xf>
    <xf numFmtId="0" fontId="10" fillId="0" borderId="72" xfId="57" applyFont="1" applyFill="1" applyBorder="1" applyAlignment="1">
      <alignment horizontal="left" vertical="center" wrapText="1"/>
      <protection/>
    </xf>
    <xf numFmtId="0" fontId="0" fillId="0" borderId="73" xfId="57" applyFont="1" applyFill="1" applyBorder="1" applyAlignment="1">
      <alignment horizontal="left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8" fillId="0" borderId="62" xfId="57" applyFont="1" applyFill="1" applyBorder="1" applyAlignment="1">
      <alignment horizontal="left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10" fillId="0" borderId="67" xfId="57" applyFont="1" applyFill="1" applyBorder="1" applyAlignment="1">
      <alignment horizontal="left" vertical="center" wrapText="1"/>
      <protection/>
    </xf>
    <xf numFmtId="0" fontId="0" fillId="0" borderId="68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1" fillId="33" borderId="21" xfId="57" applyFont="1" applyFill="1" applyBorder="1" applyAlignment="1">
      <alignment horizontal="right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9" fillId="0" borderId="0" xfId="60" applyFont="1" applyAlignment="1">
      <alignment/>
      <protection/>
    </xf>
    <xf numFmtId="0" fontId="20" fillId="0" borderId="0" xfId="60" applyFont="1" applyBorder="1" applyAlignment="1">
      <alignment horizontal="justify" vertical="top" wrapText="1"/>
      <protection/>
    </xf>
    <xf numFmtId="0" fontId="14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rmal_TFI-OSIG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SheetLayoutView="100" zoomScalePageLayoutView="0" workbookViewId="0" topLeftCell="A13">
      <selection activeCell="O45" sqref="O45"/>
    </sheetView>
  </sheetViews>
  <sheetFormatPr defaultColWidth="9.140625" defaultRowHeight="12.75"/>
  <cols>
    <col min="1" max="1" width="9.140625" style="73" customWidth="1"/>
    <col min="2" max="2" width="13.140625" style="4" customWidth="1"/>
    <col min="3" max="3" width="12.00390625" style="4" customWidth="1"/>
    <col min="4" max="4" width="9.140625" style="4" customWidth="1"/>
    <col min="5" max="5" width="14.28125" style="4" customWidth="1"/>
    <col min="6" max="6" width="10.421875" style="4" customWidth="1"/>
    <col min="7" max="7" width="9.140625" style="4" customWidth="1"/>
    <col min="8" max="8" width="12.57421875" style="4" customWidth="1"/>
    <col min="9" max="9" width="17.00390625" style="4" customWidth="1"/>
    <col min="10" max="10" width="20.00390625" style="4" customWidth="1"/>
    <col min="11" max="16384" width="9.140625" style="4" customWidth="1"/>
  </cols>
  <sheetData>
    <row r="1" spans="2:11" ht="12.75">
      <c r="B1" s="84" t="s">
        <v>70</v>
      </c>
      <c r="C1" s="33"/>
      <c r="D1" s="33"/>
      <c r="E1" s="33"/>
      <c r="F1" s="33"/>
      <c r="G1" s="33"/>
      <c r="H1" s="33"/>
      <c r="I1" s="33"/>
      <c r="J1" s="33"/>
      <c r="K1" s="73"/>
    </row>
    <row r="2" spans="2:11" ht="12.75">
      <c r="B2" s="210" t="s">
        <v>299</v>
      </c>
      <c r="C2" s="210"/>
      <c r="D2" s="210"/>
      <c r="E2" s="211"/>
      <c r="F2" s="49" t="s">
        <v>381</v>
      </c>
      <c r="G2" s="5"/>
      <c r="H2" s="6" t="s">
        <v>233</v>
      </c>
      <c r="I2" s="49" t="s">
        <v>429</v>
      </c>
      <c r="J2" s="74"/>
      <c r="K2" s="36"/>
    </row>
    <row r="3" spans="2:11" ht="12.75">
      <c r="B3" s="7"/>
      <c r="C3" s="7"/>
      <c r="D3" s="7"/>
      <c r="E3" s="7"/>
      <c r="F3" s="8"/>
      <c r="G3" s="8"/>
      <c r="H3" s="7"/>
      <c r="I3" s="7"/>
      <c r="J3" s="75"/>
      <c r="K3" s="36"/>
    </row>
    <row r="4" spans="2:11" ht="39.75" customHeight="1">
      <c r="B4" s="212" t="s">
        <v>365</v>
      </c>
      <c r="C4" s="212"/>
      <c r="D4" s="212"/>
      <c r="E4" s="212"/>
      <c r="F4" s="212"/>
      <c r="G4" s="212"/>
      <c r="H4" s="212"/>
      <c r="I4" s="212"/>
      <c r="J4" s="212"/>
      <c r="K4" s="36"/>
    </row>
    <row r="5" spans="2:11" ht="12.75">
      <c r="B5" s="9"/>
      <c r="C5" s="10"/>
      <c r="D5" s="10"/>
      <c r="E5" s="10"/>
      <c r="F5" s="11"/>
      <c r="G5" s="34"/>
      <c r="H5" s="12"/>
      <c r="I5" s="13"/>
      <c r="J5" s="76"/>
      <c r="K5" s="36"/>
    </row>
    <row r="6" spans="2:11" ht="12.75">
      <c r="B6" s="213" t="s">
        <v>150</v>
      </c>
      <c r="C6" s="214"/>
      <c r="D6" s="208" t="s">
        <v>378</v>
      </c>
      <c r="E6" s="209"/>
      <c r="F6" s="22"/>
      <c r="G6" s="22"/>
      <c r="H6" s="22"/>
      <c r="I6" s="22"/>
      <c r="J6" s="22"/>
      <c r="K6" s="36"/>
    </row>
    <row r="7" spans="2:11" ht="12.75">
      <c r="B7" s="17"/>
      <c r="C7" s="17"/>
      <c r="D7" s="9"/>
      <c r="E7" s="9"/>
      <c r="F7" s="22"/>
      <c r="G7" s="22"/>
      <c r="H7" s="22"/>
      <c r="I7" s="22"/>
      <c r="J7" s="22"/>
      <c r="K7" s="36"/>
    </row>
    <row r="8" spans="2:11" ht="12.75">
      <c r="B8" s="206" t="s">
        <v>71</v>
      </c>
      <c r="C8" s="207"/>
      <c r="D8" s="208" t="s">
        <v>379</v>
      </c>
      <c r="E8" s="209"/>
      <c r="F8" s="22"/>
      <c r="G8" s="22"/>
      <c r="H8" s="22"/>
      <c r="I8" s="22"/>
      <c r="J8" s="9"/>
      <c r="K8" s="36"/>
    </row>
    <row r="9" spans="2:11" ht="12.75">
      <c r="B9" s="32"/>
      <c r="C9" s="32"/>
      <c r="D9" s="14"/>
      <c r="E9" s="9"/>
      <c r="F9" s="9"/>
      <c r="G9" s="9"/>
      <c r="H9" s="9"/>
      <c r="I9" s="9"/>
      <c r="J9" s="9"/>
      <c r="K9" s="36"/>
    </row>
    <row r="10" spans="2:11" ht="12.75">
      <c r="B10" s="220" t="s">
        <v>1</v>
      </c>
      <c r="C10" s="221"/>
      <c r="D10" s="208" t="s">
        <v>380</v>
      </c>
      <c r="E10" s="209"/>
      <c r="F10" s="9"/>
      <c r="G10" s="9"/>
      <c r="H10" s="9"/>
      <c r="I10" s="9"/>
      <c r="J10" s="9"/>
      <c r="K10" s="36"/>
    </row>
    <row r="11" spans="2:11" ht="12.75">
      <c r="B11" s="221"/>
      <c r="C11" s="221"/>
      <c r="D11" s="9"/>
      <c r="E11" s="9"/>
      <c r="F11" s="9"/>
      <c r="G11" s="9"/>
      <c r="H11" s="9"/>
      <c r="I11" s="9"/>
      <c r="J11" s="9"/>
      <c r="K11" s="36"/>
    </row>
    <row r="12" spans="2:11" ht="12.75">
      <c r="B12" s="213" t="s">
        <v>72</v>
      </c>
      <c r="C12" s="214"/>
      <c r="D12" s="215" t="s">
        <v>382</v>
      </c>
      <c r="E12" s="216"/>
      <c r="F12" s="216"/>
      <c r="G12" s="216"/>
      <c r="H12" s="216"/>
      <c r="I12" s="216"/>
      <c r="J12" s="217"/>
      <c r="K12" s="36"/>
    </row>
    <row r="13" spans="2:11" ht="15.75">
      <c r="B13" s="218"/>
      <c r="C13" s="219"/>
      <c r="D13" s="219"/>
      <c r="E13" s="15"/>
      <c r="F13" s="15"/>
      <c r="G13" s="15"/>
      <c r="H13" s="15"/>
      <c r="I13" s="15"/>
      <c r="J13" s="15"/>
      <c r="K13" s="36"/>
    </row>
    <row r="14" spans="2:11" ht="12.75">
      <c r="B14" s="17"/>
      <c r="C14" s="17"/>
      <c r="D14" s="16"/>
      <c r="E14" s="9"/>
      <c r="F14" s="9"/>
      <c r="G14" s="9"/>
      <c r="H14" s="9"/>
      <c r="I14" s="9"/>
      <c r="J14" s="9"/>
      <c r="K14" s="36"/>
    </row>
    <row r="15" spans="2:11" ht="12.75">
      <c r="B15" s="213" t="s">
        <v>190</v>
      </c>
      <c r="C15" s="214"/>
      <c r="D15" s="222" t="s">
        <v>383</v>
      </c>
      <c r="E15" s="223"/>
      <c r="F15" s="9"/>
      <c r="G15" s="215" t="s">
        <v>384</v>
      </c>
      <c r="H15" s="216"/>
      <c r="I15" s="216"/>
      <c r="J15" s="217"/>
      <c r="K15" s="36"/>
    </row>
    <row r="16" spans="2:11" ht="12.75">
      <c r="B16" s="17"/>
      <c r="C16" s="17"/>
      <c r="D16" s="9"/>
      <c r="E16" s="9"/>
      <c r="F16" s="9"/>
      <c r="G16" s="9"/>
      <c r="H16" s="9"/>
      <c r="I16" s="9"/>
      <c r="J16" s="9"/>
      <c r="K16" s="36"/>
    </row>
    <row r="17" spans="2:11" ht="12.75">
      <c r="B17" s="213" t="s">
        <v>191</v>
      </c>
      <c r="C17" s="214"/>
      <c r="D17" s="215" t="s">
        <v>422</v>
      </c>
      <c r="E17" s="216"/>
      <c r="F17" s="216"/>
      <c r="G17" s="216"/>
      <c r="H17" s="216"/>
      <c r="I17" s="216"/>
      <c r="J17" s="217"/>
      <c r="K17" s="36"/>
    </row>
    <row r="18" spans="2:11" ht="12.75">
      <c r="B18" s="17"/>
      <c r="C18" s="17"/>
      <c r="D18" s="9"/>
      <c r="E18" s="9"/>
      <c r="F18" s="9"/>
      <c r="G18" s="9"/>
      <c r="H18" s="9"/>
      <c r="I18" s="9"/>
      <c r="J18" s="9"/>
      <c r="K18" s="36"/>
    </row>
    <row r="19" spans="2:11" ht="12.75">
      <c r="B19" s="213" t="s">
        <v>192</v>
      </c>
      <c r="C19" s="214"/>
      <c r="D19" s="226"/>
      <c r="E19" s="227"/>
      <c r="F19" s="227"/>
      <c r="G19" s="227"/>
      <c r="H19" s="227"/>
      <c r="I19" s="227"/>
      <c r="J19" s="228"/>
      <c r="K19" s="36"/>
    </row>
    <row r="20" spans="2:11" ht="12.75">
      <c r="B20" s="17"/>
      <c r="C20" s="17"/>
      <c r="D20" s="16"/>
      <c r="E20" s="9"/>
      <c r="F20" s="9"/>
      <c r="G20" s="9"/>
      <c r="H20" s="9"/>
      <c r="I20" s="9"/>
      <c r="J20" s="9"/>
      <c r="K20" s="36"/>
    </row>
    <row r="21" spans="2:11" ht="12.75">
      <c r="B21" s="213" t="s">
        <v>193</v>
      </c>
      <c r="C21" s="214"/>
      <c r="D21" s="229" t="s">
        <v>385</v>
      </c>
      <c r="E21" s="230"/>
      <c r="F21" s="230"/>
      <c r="G21" s="230"/>
      <c r="H21" s="230"/>
      <c r="I21" s="230"/>
      <c r="J21" s="231"/>
      <c r="K21" s="36"/>
    </row>
    <row r="22" spans="2:11" ht="12.75">
      <c r="B22" s="17"/>
      <c r="C22" s="17"/>
      <c r="D22" s="16"/>
      <c r="E22" s="9"/>
      <c r="F22" s="9"/>
      <c r="G22" s="9"/>
      <c r="H22" s="9"/>
      <c r="I22" s="9"/>
      <c r="J22" s="9"/>
      <c r="K22" s="36"/>
    </row>
    <row r="23" spans="2:11" ht="12.75">
      <c r="B23" s="213" t="s">
        <v>73</v>
      </c>
      <c r="C23" s="214"/>
      <c r="D23" s="50">
        <v>133</v>
      </c>
      <c r="E23" s="215" t="s">
        <v>384</v>
      </c>
      <c r="F23" s="224"/>
      <c r="G23" s="225"/>
      <c r="H23" s="236"/>
      <c r="I23" s="237"/>
      <c r="J23" s="77"/>
      <c r="K23" s="36"/>
    </row>
    <row r="24" spans="2:11" ht="12.75">
      <c r="B24" s="17"/>
      <c r="C24" s="17"/>
      <c r="D24" s="9"/>
      <c r="E24" s="18"/>
      <c r="F24" s="18"/>
      <c r="G24" s="18"/>
      <c r="H24" s="18"/>
      <c r="I24" s="9"/>
      <c r="J24" s="9"/>
      <c r="K24" s="36"/>
    </row>
    <row r="25" spans="2:11" ht="12.75">
      <c r="B25" s="213" t="s">
        <v>74</v>
      </c>
      <c r="C25" s="214"/>
      <c r="D25" s="50">
        <v>21</v>
      </c>
      <c r="E25" s="215" t="s">
        <v>386</v>
      </c>
      <c r="F25" s="224"/>
      <c r="G25" s="224"/>
      <c r="H25" s="225"/>
      <c r="I25" s="35" t="s">
        <v>75</v>
      </c>
      <c r="J25" s="95">
        <v>3489</v>
      </c>
      <c r="K25" s="36"/>
    </row>
    <row r="26" spans="2:11" ht="12.75">
      <c r="B26" s="17"/>
      <c r="C26" s="17"/>
      <c r="D26" s="9"/>
      <c r="E26" s="18"/>
      <c r="F26" s="18"/>
      <c r="G26" s="18"/>
      <c r="H26" s="17"/>
      <c r="I26" s="17" t="s">
        <v>366</v>
      </c>
      <c r="J26" s="16"/>
      <c r="K26" s="36"/>
    </row>
    <row r="27" spans="2:11" ht="12.75">
      <c r="B27" s="213" t="s">
        <v>195</v>
      </c>
      <c r="C27" s="214"/>
      <c r="D27" s="51" t="s">
        <v>420</v>
      </c>
      <c r="E27" s="19"/>
      <c r="F27" s="36"/>
      <c r="G27" s="37"/>
      <c r="H27" s="213" t="s">
        <v>194</v>
      </c>
      <c r="I27" s="214"/>
      <c r="J27" s="96" t="s">
        <v>387</v>
      </c>
      <c r="K27" s="36"/>
    </row>
    <row r="28" spans="2:11" ht="12.75">
      <c r="B28" s="17"/>
      <c r="C28" s="17"/>
      <c r="D28" s="9"/>
      <c r="E28" s="37"/>
      <c r="F28" s="37"/>
      <c r="G28" s="37"/>
      <c r="H28" s="37"/>
      <c r="I28" s="9"/>
      <c r="J28" s="78"/>
      <c r="K28" s="36"/>
    </row>
    <row r="29" spans="2:11" ht="12.75">
      <c r="B29" s="238" t="s">
        <v>76</v>
      </c>
      <c r="C29" s="239"/>
      <c r="D29" s="240"/>
      <c r="E29" s="240"/>
      <c r="F29" s="241" t="s">
        <v>77</v>
      </c>
      <c r="G29" s="242"/>
      <c r="H29" s="242"/>
      <c r="I29" s="243" t="s">
        <v>78</v>
      </c>
      <c r="J29" s="243"/>
      <c r="K29" s="36"/>
    </row>
    <row r="30" spans="2:11" ht="12.75">
      <c r="B30" s="36"/>
      <c r="C30" s="36"/>
      <c r="D30" s="36"/>
      <c r="E30" s="20"/>
      <c r="F30" s="9"/>
      <c r="G30" s="9"/>
      <c r="H30" s="9"/>
      <c r="I30" s="21"/>
      <c r="J30" s="78"/>
      <c r="K30" s="36"/>
    </row>
    <row r="31" spans="2:11" ht="12.75">
      <c r="B31" s="195" t="s">
        <v>394</v>
      </c>
      <c r="C31" s="202"/>
      <c r="D31" s="202"/>
      <c r="E31" s="203"/>
      <c r="F31" s="195" t="s">
        <v>384</v>
      </c>
      <c r="G31" s="202"/>
      <c r="H31" s="203"/>
      <c r="I31" s="200" t="s">
        <v>395</v>
      </c>
      <c r="J31" s="201"/>
      <c r="K31" s="36"/>
    </row>
    <row r="32" spans="2:11" ht="12.75">
      <c r="B32" s="58"/>
      <c r="C32" s="58"/>
      <c r="D32" s="59"/>
      <c r="E32" s="204"/>
      <c r="F32" s="204"/>
      <c r="G32" s="204"/>
      <c r="H32" s="205"/>
      <c r="I32" s="62"/>
      <c r="J32" s="63"/>
      <c r="K32" s="36"/>
    </row>
    <row r="33" spans="2:11" ht="12.75">
      <c r="B33" s="195" t="s">
        <v>396</v>
      </c>
      <c r="C33" s="202"/>
      <c r="D33" s="202"/>
      <c r="E33" s="203"/>
      <c r="F33" s="195" t="s">
        <v>384</v>
      </c>
      <c r="G33" s="202"/>
      <c r="H33" s="203"/>
      <c r="I33" s="200" t="s">
        <v>397</v>
      </c>
      <c r="J33" s="201"/>
      <c r="K33" s="36"/>
    </row>
    <row r="34" spans="2:11" ht="12.75">
      <c r="B34" s="58"/>
      <c r="C34" s="58"/>
      <c r="D34" s="59"/>
      <c r="E34" s="60"/>
      <c r="F34" s="60"/>
      <c r="G34" s="60"/>
      <c r="H34" s="61"/>
      <c r="I34" s="62"/>
      <c r="J34" s="64"/>
      <c r="K34" s="36"/>
    </row>
    <row r="35" spans="2:11" ht="12.75">
      <c r="B35" s="195" t="s">
        <v>398</v>
      </c>
      <c r="C35" s="202"/>
      <c r="D35" s="202"/>
      <c r="E35" s="203"/>
      <c r="F35" s="195" t="s">
        <v>434</v>
      </c>
      <c r="G35" s="202"/>
      <c r="H35" s="203"/>
      <c r="I35" s="200" t="s">
        <v>399</v>
      </c>
      <c r="J35" s="201"/>
      <c r="K35" s="36"/>
    </row>
    <row r="36" spans="2:11" ht="12.75">
      <c r="B36" s="58"/>
      <c r="C36" s="58"/>
      <c r="D36" s="59"/>
      <c r="E36" s="60"/>
      <c r="F36" s="60"/>
      <c r="G36" s="60"/>
      <c r="H36" s="61"/>
      <c r="I36" s="62"/>
      <c r="J36" s="64"/>
      <c r="K36" s="36"/>
    </row>
    <row r="37" spans="2:11" ht="12.75">
      <c r="B37" s="195" t="s">
        <v>400</v>
      </c>
      <c r="C37" s="196"/>
      <c r="D37" s="196"/>
      <c r="E37" s="199"/>
      <c r="F37" s="195" t="s">
        <v>401</v>
      </c>
      <c r="G37" s="196"/>
      <c r="H37" s="196"/>
      <c r="I37" s="200" t="s">
        <v>402</v>
      </c>
      <c r="J37" s="201"/>
      <c r="K37" s="36"/>
    </row>
    <row r="38" spans="2:11" ht="12.75">
      <c r="B38" s="65"/>
      <c r="C38" s="65"/>
      <c r="D38" s="66"/>
      <c r="E38" s="67"/>
      <c r="F38" s="62"/>
      <c r="G38" s="66"/>
      <c r="H38" s="67"/>
      <c r="I38" s="62"/>
      <c r="J38" s="62"/>
      <c r="K38" s="36"/>
    </row>
    <row r="39" spans="2:11" ht="12.75">
      <c r="B39" s="195" t="s">
        <v>403</v>
      </c>
      <c r="C39" s="196"/>
      <c r="D39" s="196"/>
      <c r="E39" s="199"/>
      <c r="F39" s="195" t="s">
        <v>404</v>
      </c>
      <c r="G39" s="196"/>
      <c r="H39" s="196"/>
      <c r="I39" s="200" t="s">
        <v>405</v>
      </c>
      <c r="J39" s="201"/>
      <c r="K39" s="36"/>
    </row>
    <row r="40" spans="2:11" ht="12.75">
      <c r="B40" s="68"/>
      <c r="C40" s="69"/>
      <c r="D40" s="69"/>
      <c r="E40" s="69"/>
      <c r="F40" s="68"/>
      <c r="G40" s="69"/>
      <c r="H40" s="69"/>
      <c r="I40" s="70"/>
      <c r="J40" s="70"/>
      <c r="K40" s="36"/>
    </row>
    <row r="41" spans="2:11" ht="12.75">
      <c r="B41" s="195" t="s">
        <v>406</v>
      </c>
      <c r="C41" s="196"/>
      <c r="D41" s="196"/>
      <c r="E41" s="199"/>
      <c r="F41" s="195" t="s">
        <v>404</v>
      </c>
      <c r="G41" s="196"/>
      <c r="H41" s="196" t="s">
        <v>404</v>
      </c>
      <c r="I41" s="200" t="s">
        <v>407</v>
      </c>
      <c r="J41" s="201"/>
      <c r="K41" s="36"/>
    </row>
    <row r="42" spans="2:11" ht="12.75">
      <c r="B42" s="68"/>
      <c r="C42" s="69"/>
      <c r="D42" s="69"/>
      <c r="E42" s="69"/>
      <c r="F42" s="68"/>
      <c r="G42" s="69"/>
      <c r="H42" s="69"/>
      <c r="I42" s="70"/>
      <c r="J42" s="70"/>
      <c r="K42" s="36"/>
    </row>
    <row r="43" spans="2:11" ht="12.75">
      <c r="B43" s="195" t="s">
        <v>408</v>
      </c>
      <c r="C43" s="196"/>
      <c r="D43" s="196"/>
      <c r="E43" s="199"/>
      <c r="F43" s="195" t="s">
        <v>384</v>
      </c>
      <c r="G43" s="196"/>
      <c r="H43" s="196"/>
      <c r="I43" s="200" t="s">
        <v>409</v>
      </c>
      <c r="J43" s="201"/>
      <c r="K43" s="36"/>
    </row>
    <row r="44" spans="2:11" ht="12.75">
      <c r="B44" s="68"/>
      <c r="C44" s="69"/>
      <c r="D44" s="69"/>
      <c r="E44" s="69"/>
      <c r="F44" s="68"/>
      <c r="G44" s="69"/>
      <c r="H44" s="69"/>
      <c r="I44" s="70"/>
      <c r="J44" s="70"/>
      <c r="K44" s="36"/>
    </row>
    <row r="45" spans="2:11" ht="12.75">
      <c r="B45" s="195" t="s">
        <v>410</v>
      </c>
      <c r="C45" s="196"/>
      <c r="D45" s="196"/>
      <c r="E45" s="199"/>
      <c r="F45" s="195" t="s">
        <v>384</v>
      </c>
      <c r="G45" s="196"/>
      <c r="H45" s="196"/>
      <c r="I45" s="200" t="s">
        <v>411</v>
      </c>
      <c r="J45" s="201"/>
      <c r="K45" s="36"/>
    </row>
    <row r="46" spans="2:11" ht="12.75">
      <c r="B46" s="68"/>
      <c r="C46" s="68"/>
      <c r="D46" s="68"/>
      <c r="E46" s="68"/>
      <c r="F46" s="68"/>
      <c r="G46" s="68"/>
      <c r="H46" s="68"/>
      <c r="I46" s="70"/>
      <c r="J46" s="70"/>
      <c r="K46" s="36"/>
    </row>
    <row r="47" spans="2:11" ht="12.75">
      <c r="B47" s="195" t="s">
        <v>412</v>
      </c>
      <c r="C47" s="202"/>
      <c r="D47" s="202"/>
      <c r="E47" s="203"/>
      <c r="F47" s="195" t="s">
        <v>384</v>
      </c>
      <c r="G47" s="196"/>
      <c r="H47" s="196"/>
      <c r="I47" s="200" t="s">
        <v>413</v>
      </c>
      <c r="J47" s="201"/>
      <c r="K47" s="36"/>
    </row>
    <row r="48" spans="2:11" ht="12.75">
      <c r="B48" s="68"/>
      <c r="C48" s="68"/>
      <c r="D48" s="68"/>
      <c r="E48" s="68"/>
      <c r="F48" s="68"/>
      <c r="G48" s="68"/>
      <c r="H48" s="68"/>
      <c r="I48" s="70"/>
      <c r="J48" s="70"/>
      <c r="K48" s="36"/>
    </row>
    <row r="49" spans="2:11" ht="12.75">
      <c r="B49" s="195" t="s">
        <v>414</v>
      </c>
      <c r="C49" s="202"/>
      <c r="D49" s="202"/>
      <c r="E49" s="203"/>
      <c r="F49" s="195" t="s">
        <v>384</v>
      </c>
      <c r="G49" s="202"/>
      <c r="H49" s="203"/>
      <c r="I49" s="200" t="s">
        <v>415</v>
      </c>
      <c r="J49" s="201"/>
      <c r="K49" s="36"/>
    </row>
    <row r="50" spans="2:11" ht="12.75">
      <c r="B50" s="68"/>
      <c r="C50" s="69"/>
      <c r="D50" s="69"/>
      <c r="E50" s="69"/>
      <c r="F50" s="68"/>
      <c r="G50" s="69"/>
      <c r="H50" s="69"/>
      <c r="I50" s="70"/>
      <c r="J50" s="70"/>
      <c r="K50" s="36"/>
    </row>
    <row r="51" spans="2:11" ht="12.75">
      <c r="B51" s="192" t="s">
        <v>416</v>
      </c>
      <c r="C51" s="193"/>
      <c r="D51" s="193"/>
      <c r="E51" s="194"/>
      <c r="F51" s="195" t="s">
        <v>417</v>
      </c>
      <c r="G51" s="196"/>
      <c r="H51" s="196"/>
      <c r="I51" s="200" t="s">
        <v>418</v>
      </c>
      <c r="J51" s="201"/>
      <c r="K51" s="36"/>
    </row>
    <row r="52" spans="2:11" ht="12.75">
      <c r="B52" s="68"/>
      <c r="C52" s="69"/>
      <c r="D52" s="69"/>
      <c r="E52" s="69"/>
      <c r="F52" s="68"/>
      <c r="G52" s="69"/>
      <c r="H52" s="69"/>
      <c r="I52" s="70"/>
      <c r="J52" s="70"/>
      <c r="K52" s="36"/>
    </row>
    <row r="53" spans="2:11" ht="12.75">
      <c r="B53" s="192" t="s">
        <v>426</v>
      </c>
      <c r="C53" s="193"/>
      <c r="D53" s="193"/>
      <c r="E53" s="194"/>
      <c r="F53" s="195" t="s">
        <v>427</v>
      </c>
      <c r="G53" s="196"/>
      <c r="H53" s="196"/>
      <c r="I53" s="197" t="s">
        <v>428</v>
      </c>
      <c r="J53" s="198"/>
      <c r="K53" s="36"/>
    </row>
    <row r="54" spans="2:11" ht="12.75">
      <c r="B54" s="25"/>
      <c r="C54" s="25"/>
      <c r="D54" s="25"/>
      <c r="E54" s="14"/>
      <c r="F54" s="14"/>
      <c r="G54" s="25"/>
      <c r="H54" s="14"/>
      <c r="I54" s="14"/>
      <c r="J54" s="14"/>
      <c r="K54" s="36"/>
    </row>
    <row r="55" spans="2:11" ht="12.75" customHeight="1">
      <c r="B55" s="220" t="s">
        <v>350</v>
      </c>
      <c r="C55" s="232"/>
      <c r="D55" s="253"/>
      <c r="E55" s="254"/>
      <c r="F55" s="9"/>
      <c r="G55" s="255"/>
      <c r="H55" s="256"/>
      <c r="I55" s="256"/>
      <c r="J55" s="257"/>
      <c r="K55" s="36"/>
    </row>
    <row r="56" spans="2:11" ht="12.75">
      <c r="B56" s="23"/>
      <c r="C56" s="23"/>
      <c r="D56" s="258"/>
      <c r="E56" s="258"/>
      <c r="F56" s="9"/>
      <c r="G56" s="258"/>
      <c r="H56" s="258"/>
      <c r="I56" s="26"/>
      <c r="J56" s="26"/>
      <c r="K56" s="36"/>
    </row>
    <row r="57" spans="2:11" ht="12.75" customHeight="1">
      <c r="B57" s="220" t="s">
        <v>79</v>
      </c>
      <c r="C57" s="232"/>
      <c r="D57" s="255" t="s">
        <v>388</v>
      </c>
      <c r="E57" s="256"/>
      <c r="F57" s="256"/>
      <c r="G57" s="256"/>
      <c r="H57" s="256"/>
      <c r="I57" s="256"/>
      <c r="J57" s="257"/>
      <c r="K57" s="36"/>
    </row>
    <row r="58" spans="2:11" ht="12.75">
      <c r="B58" s="17"/>
      <c r="C58" s="17"/>
      <c r="D58" s="16" t="s">
        <v>151</v>
      </c>
      <c r="E58" s="9"/>
      <c r="F58" s="9"/>
      <c r="G58" s="9"/>
      <c r="H58" s="9"/>
      <c r="I58" s="9"/>
      <c r="J58" s="9"/>
      <c r="K58" s="36"/>
    </row>
    <row r="59" spans="2:11" ht="12.75">
      <c r="B59" s="220" t="s">
        <v>152</v>
      </c>
      <c r="C59" s="232"/>
      <c r="D59" s="244" t="s">
        <v>389</v>
      </c>
      <c r="E59" s="259"/>
      <c r="F59" s="245"/>
      <c r="G59" s="9"/>
      <c r="H59" s="35" t="s">
        <v>153</v>
      </c>
      <c r="I59" s="244" t="s">
        <v>390</v>
      </c>
      <c r="J59" s="245"/>
      <c r="K59" s="36"/>
    </row>
    <row r="60" spans="2:11" ht="12.75">
      <c r="B60" s="17"/>
      <c r="C60" s="17"/>
      <c r="D60" s="16"/>
      <c r="E60" s="9"/>
      <c r="F60" s="9"/>
      <c r="G60" s="9"/>
      <c r="H60" s="9"/>
      <c r="I60" s="9"/>
      <c r="J60" s="9"/>
      <c r="K60" s="36"/>
    </row>
    <row r="61" spans="2:11" ht="12.75" customHeight="1">
      <c r="B61" s="220" t="s">
        <v>192</v>
      </c>
      <c r="C61" s="232"/>
      <c r="D61" s="233" t="s">
        <v>419</v>
      </c>
      <c r="E61" s="234"/>
      <c r="F61" s="234"/>
      <c r="G61" s="234"/>
      <c r="H61" s="234"/>
      <c r="I61" s="234"/>
      <c r="J61" s="235"/>
      <c r="K61" s="36"/>
    </row>
    <row r="62" spans="2:11" ht="12.75">
      <c r="B62" s="17"/>
      <c r="C62" s="17"/>
      <c r="D62" s="9"/>
      <c r="E62" s="9"/>
      <c r="F62" s="9"/>
      <c r="G62" s="9"/>
      <c r="H62" s="9"/>
      <c r="I62" s="9"/>
      <c r="J62" s="9"/>
      <c r="K62" s="36"/>
    </row>
    <row r="63" spans="2:11" ht="12.75">
      <c r="B63" s="213" t="s">
        <v>288</v>
      </c>
      <c r="C63" s="247"/>
      <c r="D63" s="244" t="s">
        <v>423</v>
      </c>
      <c r="E63" s="259"/>
      <c r="F63" s="259"/>
      <c r="G63" s="259"/>
      <c r="H63" s="259"/>
      <c r="I63" s="259"/>
      <c r="J63" s="217"/>
      <c r="K63" s="36"/>
    </row>
    <row r="64" spans="2:11" ht="12.75">
      <c r="B64" s="14"/>
      <c r="C64" s="14"/>
      <c r="D64" s="246" t="s">
        <v>0</v>
      </c>
      <c r="E64" s="246"/>
      <c r="F64" s="246"/>
      <c r="G64" s="246"/>
      <c r="H64" s="246"/>
      <c r="I64" s="246"/>
      <c r="J64" s="71"/>
      <c r="K64" s="36"/>
    </row>
    <row r="65" spans="2:11" ht="12.75">
      <c r="B65" s="14"/>
      <c r="C65" s="14"/>
      <c r="D65" s="27"/>
      <c r="E65" s="27"/>
      <c r="F65" s="27"/>
      <c r="G65" s="27"/>
      <c r="H65" s="27"/>
      <c r="I65" s="27"/>
      <c r="J65" s="71"/>
      <c r="K65" s="36"/>
    </row>
    <row r="66" spans="2:11" ht="12.75">
      <c r="B66" s="14"/>
      <c r="C66" s="262" t="s">
        <v>80</v>
      </c>
      <c r="D66" s="263"/>
      <c r="E66" s="263"/>
      <c r="F66" s="263"/>
      <c r="G66" s="31"/>
      <c r="H66" s="31"/>
      <c r="I66" s="31"/>
      <c r="J66" s="79"/>
      <c r="K66" s="36"/>
    </row>
    <row r="67" spans="2:11" ht="12.75">
      <c r="B67" s="14"/>
      <c r="C67" s="248" t="s">
        <v>367</v>
      </c>
      <c r="D67" s="249"/>
      <c r="E67" s="249"/>
      <c r="F67" s="249"/>
      <c r="G67" s="249"/>
      <c r="H67" s="249"/>
      <c r="I67" s="249"/>
      <c r="J67" s="249"/>
      <c r="K67" s="36"/>
    </row>
    <row r="68" spans="2:11" ht="12.75">
      <c r="B68" s="14"/>
      <c r="C68" s="248" t="s">
        <v>368</v>
      </c>
      <c r="D68" s="249"/>
      <c r="E68" s="249"/>
      <c r="F68" s="249"/>
      <c r="G68" s="249"/>
      <c r="H68" s="249"/>
      <c r="I68" s="249"/>
      <c r="J68" s="79"/>
      <c r="K68" s="36"/>
    </row>
    <row r="69" spans="2:11" ht="12.75">
      <c r="B69" s="14"/>
      <c r="C69" s="248" t="s">
        <v>369</v>
      </c>
      <c r="D69" s="249"/>
      <c r="E69" s="249"/>
      <c r="F69" s="249"/>
      <c r="G69" s="249"/>
      <c r="H69" s="249"/>
      <c r="I69" s="249"/>
      <c r="J69" s="249"/>
      <c r="K69" s="36"/>
    </row>
    <row r="70" spans="2:11" ht="12.75">
      <c r="B70" s="14"/>
      <c r="C70" s="248" t="s">
        <v>370</v>
      </c>
      <c r="D70" s="249"/>
      <c r="E70" s="249"/>
      <c r="F70" s="249"/>
      <c r="G70" s="249"/>
      <c r="H70" s="249"/>
      <c r="I70" s="249"/>
      <c r="J70" s="249"/>
      <c r="K70" s="36"/>
    </row>
    <row r="71" spans="1:11" s="55" customFormat="1" ht="12.75">
      <c r="A71" s="82"/>
      <c r="B71" s="80"/>
      <c r="C71" s="52"/>
      <c r="D71" s="52"/>
      <c r="E71" s="52"/>
      <c r="F71" s="52"/>
      <c r="G71" s="52"/>
      <c r="H71" s="53" t="s">
        <v>391</v>
      </c>
      <c r="I71" s="53"/>
      <c r="J71" s="54" t="s">
        <v>392</v>
      </c>
      <c r="K71" s="81"/>
    </row>
    <row r="72" spans="1:11" s="55" customFormat="1" ht="12.75">
      <c r="A72" s="82"/>
      <c r="B72" s="80"/>
      <c r="C72" s="52"/>
      <c r="D72" s="52"/>
      <c r="E72" s="52"/>
      <c r="F72" s="52"/>
      <c r="G72" s="52"/>
      <c r="H72" s="53"/>
      <c r="I72" s="53"/>
      <c r="J72" s="54"/>
      <c r="K72" s="81"/>
    </row>
    <row r="73" spans="1:11" s="55" customFormat="1" ht="12.75">
      <c r="A73" s="82"/>
      <c r="B73" s="80"/>
      <c r="C73" s="52"/>
      <c r="D73" s="52"/>
      <c r="E73" s="52"/>
      <c r="F73" s="52"/>
      <c r="G73" s="52"/>
      <c r="H73" s="53"/>
      <c r="I73" s="53"/>
      <c r="J73" s="54"/>
      <c r="K73" s="81"/>
    </row>
    <row r="74" spans="1:11" s="55" customFormat="1" ht="13.5" thickBot="1">
      <c r="A74" s="82"/>
      <c r="B74" s="83" t="s">
        <v>81</v>
      </c>
      <c r="C74" s="20"/>
      <c r="D74" s="20"/>
      <c r="E74" s="20"/>
      <c r="F74" s="20"/>
      <c r="G74" s="20"/>
      <c r="H74" s="56" t="s">
        <v>424</v>
      </c>
      <c r="I74" s="57"/>
      <c r="J74" s="56" t="s">
        <v>425</v>
      </c>
      <c r="K74" s="81"/>
    </row>
    <row r="75" spans="2:11" ht="12.75">
      <c r="B75" s="9"/>
      <c r="C75" s="9"/>
      <c r="D75" s="9"/>
      <c r="E75" s="9"/>
      <c r="F75" s="14" t="s">
        <v>154</v>
      </c>
      <c r="G75" s="36"/>
      <c r="H75" s="250" t="s">
        <v>155</v>
      </c>
      <c r="I75" s="251"/>
      <c r="J75" s="252"/>
      <c r="K75" s="36"/>
    </row>
    <row r="76" spans="2:11" ht="12.75">
      <c r="B76" s="9"/>
      <c r="C76" s="9"/>
      <c r="D76" s="9"/>
      <c r="E76" s="9"/>
      <c r="F76" s="14"/>
      <c r="G76" s="36"/>
      <c r="H76" s="24"/>
      <c r="I76" s="72"/>
      <c r="J76" s="85"/>
      <c r="K76" s="36"/>
    </row>
    <row r="77" spans="2:11" ht="12.75">
      <c r="B77" s="97"/>
      <c r="C77" s="97"/>
      <c r="D77" s="20"/>
      <c r="E77" s="20"/>
      <c r="F77" s="20"/>
      <c r="G77" s="20"/>
      <c r="H77" s="260"/>
      <c r="I77" s="261"/>
      <c r="J77" s="20"/>
      <c r="K77" s="36"/>
    </row>
    <row r="78" s="73" customFormat="1" ht="12.75"/>
  </sheetData>
  <sheetProtection/>
  <mergeCells count="89">
    <mergeCell ref="D63:J63"/>
    <mergeCell ref="B57:C57"/>
    <mergeCell ref="D57:J57"/>
    <mergeCell ref="B59:C59"/>
    <mergeCell ref="D59:F59"/>
    <mergeCell ref="H77:I77"/>
    <mergeCell ref="C66:F66"/>
    <mergeCell ref="C67:J67"/>
    <mergeCell ref="C68:I68"/>
    <mergeCell ref="C69:J69"/>
    <mergeCell ref="I59:J59"/>
    <mergeCell ref="D64:I64"/>
    <mergeCell ref="B63:C63"/>
    <mergeCell ref="C70:J70"/>
    <mergeCell ref="H75:J75"/>
    <mergeCell ref="B55:C55"/>
    <mergeCell ref="D55:E55"/>
    <mergeCell ref="G55:J55"/>
    <mergeCell ref="D56:E56"/>
    <mergeCell ref="G56:H56"/>
    <mergeCell ref="B61:C61"/>
    <mergeCell ref="D61:J61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D17:J17"/>
    <mergeCell ref="B19:C19"/>
    <mergeCell ref="D19:J19"/>
    <mergeCell ref="B21:C21"/>
    <mergeCell ref="D21:J21"/>
    <mergeCell ref="B17:C17"/>
    <mergeCell ref="G15:J15"/>
    <mergeCell ref="B13:D13"/>
    <mergeCell ref="B10:C11"/>
    <mergeCell ref="D10:E10"/>
    <mergeCell ref="B12:C12"/>
    <mergeCell ref="D12:J12"/>
    <mergeCell ref="B15:C15"/>
    <mergeCell ref="D15:E15"/>
    <mergeCell ref="B8:C8"/>
    <mergeCell ref="D8:E8"/>
    <mergeCell ref="B2:E2"/>
    <mergeCell ref="B4:J4"/>
    <mergeCell ref="B6:C6"/>
    <mergeCell ref="D6:E6"/>
    <mergeCell ref="B41:E41"/>
    <mergeCell ref="F41:H41"/>
    <mergeCell ref="I41:J41"/>
    <mergeCell ref="B43:E43"/>
    <mergeCell ref="F43:H43"/>
    <mergeCell ref="I43:J43"/>
    <mergeCell ref="F45:H45"/>
    <mergeCell ref="I45:J45"/>
    <mergeCell ref="B47:E47"/>
    <mergeCell ref="F47:H47"/>
    <mergeCell ref="B49:E49"/>
    <mergeCell ref="F49:H49"/>
    <mergeCell ref="I49:J49"/>
    <mergeCell ref="I47:J47"/>
    <mergeCell ref="B31:E31"/>
    <mergeCell ref="F31:H31"/>
    <mergeCell ref="I31:J31"/>
    <mergeCell ref="E32:H32"/>
    <mergeCell ref="B33:E33"/>
    <mergeCell ref="F33:H33"/>
    <mergeCell ref="I33:J33"/>
    <mergeCell ref="B35:E35"/>
    <mergeCell ref="F35:H35"/>
    <mergeCell ref="I35:J35"/>
    <mergeCell ref="B37:E37"/>
    <mergeCell ref="F37:H37"/>
    <mergeCell ref="I37:J37"/>
    <mergeCell ref="B53:E53"/>
    <mergeCell ref="F53:H53"/>
    <mergeCell ref="I53:J53"/>
    <mergeCell ref="B39:E39"/>
    <mergeCell ref="F39:H39"/>
    <mergeCell ref="I39:J39"/>
    <mergeCell ref="B51:E51"/>
    <mergeCell ref="F51:H51"/>
    <mergeCell ref="I51:J51"/>
    <mergeCell ref="B45:E45"/>
  </mergeCells>
  <conditionalFormatting sqref="I30">
    <cfRule type="cellIs" priority="1" dxfId="5" operator="equal" stopIfTrue="1">
      <formula>"DA"</formula>
    </cfRule>
  </conditionalFormatting>
  <dataValidations count="1">
    <dataValidation allowBlank="1" sqref="K1:IV65536 I31:J34 I35 I42:J42 J43:J46 I43:I47 B48:J48 I36:J40 I49:J53 B54:J65536 B1:J30"/>
  </dataValidations>
  <hyperlinks>
    <hyperlink ref="D21" r:id="rId1" display="www.crosig.hr"/>
    <hyperlink ref="D61" r:id="rId2" display="jelena.matijevic@crosig.hr"/>
  </hyperlinks>
  <printOptions/>
  <pageMargins left="0.75" right="0.75" top="1" bottom="1" header="0.5" footer="0.5"/>
  <pageSetup horizontalDpi="600" verticalDpi="600" orientation="portrait" paperSize="9" scale="64" r:id="rId3"/>
  <ignoredErrors>
    <ignoredError sqref="B6:J16 I31:J37 I38:J51 B18:J22 B17:C17 I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3"/>
  <sheetViews>
    <sheetView view="pageBreakPreview" zoomScaleSheetLayoutView="100" zoomScalePageLayoutView="0" workbookViewId="0" topLeftCell="A1">
      <pane xSplit="6" ySplit="7" topLeftCell="G53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L65" sqref="L65"/>
    </sheetView>
  </sheetViews>
  <sheetFormatPr defaultColWidth="9.140625" defaultRowHeight="12.75"/>
  <cols>
    <col min="1" max="4" width="9.140625" style="100" customWidth="1"/>
    <col min="5" max="5" width="20.8515625" style="100" customWidth="1"/>
    <col min="6" max="6" width="9.140625" style="100" customWidth="1"/>
    <col min="7" max="8" width="11.140625" style="100" customWidth="1"/>
    <col min="9" max="9" width="12.00390625" style="100" customWidth="1"/>
    <col min="10" max="11" width="11.140625" style="100" customWidth="1"/>
    <col min="12" max="12" width="12.8515625" style="100" customWidth="1"/>
    <col min="13" max="30" width="0" style="100" hidden="1" customWidth="1"/>
    <col min="31" max="16384" width="9.140625" style="100" customWidth="1"/>
  </cols>
  <sheetData>
    <row r="1" spans="1:12" ht="12.75">
      <c r="A1" s="287" t="s">
        <v>204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99"/>
    </row>
    <row r="2" spans="1:12" ht="12.75">
      <c r="A2" s="289" t="s">
        <v>430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99"/>
    </row>
    <row r="3" spans="1:12" ht="13.5" customHeight="1">
      <c r="A3" s="101"/>
      <c r="B3" s="102"/>
      <c r="C3" s="102"/>
      <c r="D3" s="102"/>
      <c r="E3" s="102"/>
      <c r="F3" s="291"/>
      <c r="G3" s="291"/>
      <c r="H3" s="103"/>
      <c r="I3" s="104"/>
      <c r="J3" s="102"/>
      <c r="K3" s="291" t="s">
        <v>58</v>
      </c>
      <c r="L3" s="291"/>
    </row>
    <row r="4" spans="1:12" ht="12.75">
      <c r="A4" s="283" t="s">
        <v>2</v>
      </c>
      <c r="B4" s="292"/>
      <c r="C4" s="292"/>
      <c r="D4" s="292"/>
      <c r="E4" s="292"/>
      <c r="F4" s="283" t="s">
        <v>222</v>
      </c>
      <c r="G4" s="283" t="s">
        <v>373</v>
      </c>
      <c r="H4" s="292"/>
      <c r="I4" s="292"/>
      <c r="J4" s="283" t="s">
        <v>374</v>
      </c>
      <c r="K4" s="292"/>
      <c r="L4" s="292"/>
    </row>
    <row r="5" spans="1:12" ht="12.75">
      <c r="A5" s="292"/>
      <c r="B5" s="292"/>
      <c r="C5" s="292"/>
      <c r="D5" s="292"/>
      <c r="E5" s="292"/>
      <c r="F5" s="292"/>
      <c r="G5" s="105" t="s">
        <v>360</v>
      </c>
      <c r="H5" s="105" t="s">
        <v>361</v>
      </c>
      <c r="I5" s="105" t="s">
        <v>362</v>
      </c>
      <c r="J5" s="105" t="s">
        <v>360</v>
      </c>
      <c r="K5" s="105" t="s">
        <v>361</v>
      </c>
      <c r="L5" s="105" t="s">
        <v>362</v>
      </c>
    </row>
    <row r="6" spans="1:12" ht="12.75">
      <c r="A6" s="283">
        <v>1</v>
      </c>
      <c r="B6" s="283"/>
      <c r="C6" s="283"/>
      <c r="D6" s="283"/>
      <c r="E6" s="283"/>
      <c r="F6" s="106">
        <v>2</v>
      </c>
      <c r="G6" s="106">
        <v>3</v>
      </c>
      <c r="H6" s="106">
        <v>4</v>
      </c>
      <c r="I6" s="106" t="s">
        <v>56</v>
      </c>
      <c r="J6" s="106">
        <v>6</v>
      </c>
      <c r="K6" s="106">
        <v>7</v>
      </c>
      <c r="L6" s="106" t="s">
        <v>57</v>
      </c>
    </row>
    <row r="7" spans="1:13" ht="12.75">
      <c r="A7" s="284" t="s">
        <v>3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6"/>
      <c r="M7" s="107" t="s">
        <v>421</v>
      </c>
    </row>
    <row r="8" spans="1:30" ht="12.75">
      <c r="A8" s="272" t="s">
        <v>156</v>
      </c>
      <c r="B8" s="281"/>
      <c r="C8" s="281"/>
      <c r="D8" s="273"/>
      <c r="E8" s="282"/>
      <c r="F8" s="108">
        <v>1</v>
      </c>
      <c r="G8" s="109">
        <v>0</v>
      </c>
      <c r="H8" s="110">
        <v>0</v>
      </c>
      <c r="I8" s="111">
        <v>0</v>
      </c>
      <c r="J8" s="112">
        <v>0</v>
      </c>
      <c r="K8" s="113">
        <v>0</v>
      </c>
      <c r="L8" s="114">
        <v>0</v>
      </c>
      <c r="M8" s="272" t="s">
        <v>156</v>
      </c>
      <c r="N8" s="281"/>
      <c r="O8" s="281"/>
      <c r="P8" s="273"/>
      <c r="Q8" s="282"/>
      <c r="R8" s="115">
        <v>1</v>
      </c>
      <c r="S8" s="109">
        <f>S9+S10</f>
        <v>0</v>
      </c>
      <c r="T8" s="110">
        <f>T9+T10</f>
        <v>0</v>
      </c>
      <c r="U8" s="116">
        <f>S8+T8</f>
        <v>0</v>
      </c>
      <c r="V8" s="109">
        <f>V9+V10</f>
        <v>0</v>
      </c>
      <c r="W8" s="110">
        <f>W9+W10</f>
        <v>0</v>
      </c>
      <c r="X8" s="111">
        <f>V8+W8</f>
        <v>0</v>
      </c>
      <c r="Y8" s="117">
        <f aca="true" t="shared" si="0" ref="Y8:Y39">+G8-S8</f>
        <v>0</v>
      </c>
      <c r="Z8" s="117">
        <f aca="true" t="shared" si="1" ref="Z8:Z39">+H8-T8</f>
        <v>0</v>
      </c>
      <c r="AA8" s="117">
        <f aca="true" t="shared" si="2" ref="AA8:AA39">+I8-U8</f>
        <v>0</v>
      </c>
      <c r="AB8" s="117">
        <f aca="true" t="shared" si="3" ref="AB8:AB39">+J8-V8</f>
        <v>0</v>
      </c>
      <c r="AC8" s="117">
        <f aca="true" t="shared" si="4" ref="AC8:AC39">+K8-W8</f>
        <v>0</v>
      </c>
      <c r="AD8" s="117">
        <f aca="true" t="shared" si="5" ref="AD8:AD39">+L8-X8</f>
        <v>0</v>
      </c>
    </row>
    <row r="9" spans="1:30" ht="12.75">
      <c r="A9" s="277" t="s">
        <v>311</v>
      </c>
      <c r="B9" s="278"/>
      <c r="C9" s="278"/>
      <c r="D9" s="278"/>
      <c r="E9" s="279"/>
      <c r="F9" s="118">
        <v>2</v>
      </c>
      <c r="G9" s="119"/>
      <c r="H9" s="120"/>
      <c r="I9" s="121">
        <v>0</v>
      </c>
      <c r="J9" s="122">
        <v>0</v>
      </c>
      <c r="K9" s="123">
        <v>0</v>
      </c>
      <c r="L9" s="124">
        <v>0</v>
      </c>
      <c r="M9" s="277" t="s">
        <v>311</v>
      </c>
      <c r="N9" s="278"/>
      <c r="O9" s="278"/>
      <c r="P9" s="278"/>
      <c r="Q9" s="279"/>
      <c r="R9" s="125">
        <v>2</v>
      </c>
      <c r="S9" s="119"/>
      <c r="T9" s="120"/>
      <c r="U9" s="126">
        <f aca="true" t="shared" si="6" ref="U9:U72">S9+T9</f>
        <v>0</v>
      </c>
      <c r="V9" s="119"/>
      <c r="W9" s="120"/>
      <c r="X9" s="121">
        <f aca="true" t="shared" si="7" ref="X9:X72">V9+W9</f>
        <v>0</v>
      </c>
      <c r="Y9" s="117">
        <f t="shared" si="0"/>
        <v>0</v>
      </c>
      <c r="Z9" s="117">
        <f t="shared" si="1"/>
        <v>0</v>
      </c>
      <c r="AA9" s="117">
        <f t="shared" si="2"/>
        <v>0</v>
      </c>
      <c r="AB9" s="117">
        <f t="shared" si="3"/>
        <v>0</v>
      </c>
      <c r="AC9" s="117">
        <f t="shared" si="4"/>
        <v>0</v>
      </c>
      <c r="AD9" s="117">
        <f t="shared" si="5"/>
        <v>0</v>
      </c>
    </row>
    <row r="10" spans="1:30" ht="12.75">
      <c r="A10" s="277" t="s">
        <v>312</v>
      </c>
      <c r="B10" s="278"/>
      <c r="C10" s="278"/>
      <c r="D10" s="278"/>
      <c r="E10" s="279"/>
      <c r="F10" s="118">
        <v>3</v>
      </c>
      <c r="G10" s="119"/>
      <c r="H10" s="120"/>
      <c r="I10" s="121">
        <v>0</v>
      </c>
      <c r="J10" s="122">
        <v>0</v>
      </c>
      <c r="K10" s="123">
        <v>0</v>
      </c>
      <c r="L10" s="124">
        <v>0</v>
      </c>
      <c r="M10" s="277" t="s">
        <v>312</v>
      </c>
      <c r="N10" s="278"/>
      <c r="O10" s="278"/>
      <c r="P10" s="278"/>
      <c r="Q10" s="279"/>
      <c r="R10" s="125">
        <v>3</v>
      </c>
      <c r="S10" s="119"/>
      <c r="T10" s="120"/>
      <c r="U10" s="126">
        <f t="shared" si="6"/>
        <v>0</v>
      </c>
      <c r="V10" s="119"/>
      <c r="W10" s="120"/>
      <c r="X10" s="121">
        <f t="shared" si="7"/>
        <v>0</v>
      </c>
      <c r="Y10" s="117">
        <f t="shared" si="0"/>
        <v>0</v>
      </c>
      <c r="Z10" s="117">
        <f t="shared" si="1"/>
        <v>0</v>
      </c>
      <c r="AA10" s="117">
        <f t="shared" si="2"/>
        <v>0</v>
      </c>
      <c r="AB10" s="117">
        <f t="shared" si="3"/>
        <v>0</v>
      </c>
      <c r="AC10" s="117">
        <f t="shared" si="4"/>
        <v>0</v>
      </c>
      <c r="AD10" s="117">
        <f t="shared" si="5"/>
        <v>0</v>
      </c>
    </row>
    <row r="11" spans="1:30" ht="12.75">
      <c r="A11" s="274" t="s">
        <v>157</v>
      </c>
      <c r="B11" s="275"/>
      <c r="C11" s="275"/>
      <c r="D11" s="278"/>
      <c r="E11" s="279"/>
      <c r="F11" s="118">
        <v>4</v>
      </c>
      <c r="G11" s="127">
        <v>206614.0488</v>
      </c>
      <c r="H11" s="128">
        <v>25302607.94860883</v>
      </c>
      <c r="I11" s="121">
        <v>25509221.99740883</v>
      </c>
      <c r="J11" s="129">
        <v>215866.06344</v>
      </c>
      <c r="K11" s="130">
        <v>33278490.82103901</v>
      </c>
      <c r="L11" s="124">
        <v>33494356.88447901</v>
      </c>
      <c r="M11" s="274" t="s">
        <v>157</v>
      </c>
      <c r="N11" s="275"/>
      <c r="O11" s="275"/>
      <c r="P11" s="278"/>
      <c r="Q11" s="279"/>
      <c r="R11" s="125">
        <v>4</v>
      </c>
      <c r="S11" s="127">
        <f>S12+S13</f>
        <v>206614.0488</v>
      </c>
      <c r="T11" s="128">
        <f>T12+T13</f>
        <v>25302607.94860883</v>
      </c>
      <c r="U11" s="126">
        <f t="shared" si="6"/>
        <v>25509221.99740883</v>
      </c>
      <c r="V11" s="127">
        <f>V12+V13</f>
        <v>193408.87401000003</v>
      </c>
      <c r="W11" s="128">
        <f>W12+W13</f>
        <v>34411133.658765085</v>
      </c>
      <c r="X11" s="121">
        <f t="shared" si="7"/>
        <v>34604542.53277508</v>
      </c>
      <c r="Y11" s="117">
        <f t="shared" si="0"/>
        <v>0</v>
      </c>
      <c r="Z11" s="117">
        <f t="shared" si="1"/>
        <v>0</v>
      </c>
      <c r="AA11" s="117">
        <f t="shared" si="2"/>
        <v>0</v>
      </c>
      <c r="AB11" s="117">
        <f t="shared" si="3"/>
        <v>22457.18942999997</v>
      </c>
      <c r="AC11" s="117">
        <f t="shared" si="4"/>
        <v>-1132642.8377260752</v>
      </c>
      <c r="AD11" s="117">
        <f t="shared" si="5"/>
        <v>-1110185.648296073</v>
      </c>
    </row>
    <row r="12" spans="1:30" ht="12.75">
      <c r="A12" s="277" t="s">
        <v>313</v>
      </c>
      <c r="B12" s="278"/>
      <c r="C12" s="278"/>
      <c r="D12" s="278"/>
      <c r="E12" s="279"/>
      <c r="F12" s="118">
        <v>5</v>
      </c>
      <c r="G12" s="119">
        <v>0</v>
      </c>
      <c r="H12" s="120">
        <v>0.10000000149011612</v>
      </c>
      <c r="I12" s="121">
        <v>0.10000000149011612</v>
      </c>
      <c r="J12" s="122">
        <v>0</v>
      </c>
      <c r="K12" s="123">
        <v>0</v>
      </c>
      <c r="L12" s="124">
        <v>0</v>
      </c>
      <c r="M12" s="277" t="s">
        <v>313</v>
      </c>
      <c r="N12" s="278"/>
      <c r="O12" s="278"/>
      <c r="P12" s="278"/>
      <c r="Q12" s="279"/>
      <c r="R12" s="125">
        <v>5</v>
      </c>
      <c r="S12" s="119">
        <v>0</v>
      </c>
      <c r="T12" s="120">
        <v>0.10000000149011612</v>
      </c>
      <c r="U12" s="126">
        <f t="shared" si="6"/>
        <v>0.10000000149011612</v>
      </c>
      <c r="V12" s="119">
        <v>0</v>
      </c>
      <c r="W12" s="120">
        <v>0</v>
      </c>
      <c r="X12" s="121">
        <f t="shared" si="7"/>
        <v>0</v>
      </c>
      <c r="Y12" s="117">
        <f t="shared" si="0"/>
        <v>0</v>
      </c>
      <c r="Z12" s="117">
        <f t="shared" si="1"/>
        <v>0</v>
      </c>
      <c r="AA12" s="117">
        <f t="shared" si="2"/>
        <v>0</v>
      </c>
      <c r="AB12" s="117">
        <f t="shared" si="3"/>
        <v>0</v>
      </c>
      <c r="AC12" s="117">
        <f t="shared" si="4"/>
        <v>0</v>
      </c>
      <c r="AD12" s="117">
        <f t="shared" si="5"/>
        <v>0</v>
      </c>
    </row>
    <row r="13" spans="1:30" ht="12.75">
      <c r="A13" s="277" t="s">
        <v>314</v>
      </c>
      <c r="B13" s="278"/>
      <c r="C13" s="278"/>
      <c r="D13" s="278"/>
      <c r="E13" s="279"/>
      <c r="F13" s="118">
        <v>6</v>
      </c>
      <c r="G13" s="119">
        <v>206614.0488</v>
      </c>
      <c r="H13" s="120">
        <v>25302607.84860883</v>
      </c>
      <c r="I13" s="121">
        <v>25509221.89740883</v>
      </c>
      <c r="J13" s="122">
        <v>215866.06344</v>
      </c>
      <c r="K13" s="123">
        <v>33278490.82103901</v>
      </c>
      <c r="L13" s="124">
        <v>33494356.88447901</v>
      </c>
      <c r="M13" s="277" t="s">
        <v>314</v>
      </c>
      <c r="N13" s="278"/>
      <c r="O13" s="278"/>
      <c r="P13" s="278"/>
      <c r="Q13" s="279"/>
      <c r="R13" s="125">
        <v>6</v>
      </c>
      <c r="S13" s="119">
        <v>206614.0488</v>
      </c>
      <c r="T13" s="120">
        <v>25302607.84860883</v>
      </c>
      <c r="U13" s="126">
        <f t="shared" si="6"/>
        <v>25509221.89740883</v>
      </c>
      <c r="V13" s="119">
        <v>193408.87401000003</v>
      </c>
      <c r="W13" s="120">
        <v>34411133.658765085</v>
      </c>
      <c r="X13" s="121">
        <f t="shared" si="7"/>
        <v>34604542.53277508</v>
      </c>
      <c r="Y13" s="117">
        <f t="shared" si="0"/>
        <v>0</v>
      </c>
      <c r="Z13" s="117">
        <f t="shared" si="1"/>
        <v>0</v>
      </c>
      <c r="AA13" s="117">
        <f t="shared" si="2"/>
        <v>0</v>
      </c>
      <c r="AB13" s="117">
        <f t="shared" si="3"/>
        <v>22457.18942999997</v>
      </c>
      <c r="AC13" s="117">
        <f t="shared" si="4"/>
        <v>-1132642.8377260752</v>
      </c>
      <c r="AD13" s="117">
        <f t="shared" si="5"/>
        <v>-1110185.648296073</v>
      </c>
    </row>
    <row r="14" spans="1:30" ht="12.75">
      <c r="A14" s="274" t="s">
        <v>158</v>
      </c>
      <c r="B14" s="275"/>
      <c r="C14" s="275"/>
      <c r="D14" s="278"/>
      <c r="E14" s="279"/>
      <c r="F14" s="118">
        <v>7</v>
      </c>
      <c r="G14" s="127">
        <v>17608592.430594396</v>
      </c>
      <c r="H14" s="128">
        <v>927718083.8197556</v>
      </c>
      <c r="I14" s="121">
        <v>945326676.25035</v>
      </c>
      <c r="J14" s="129">
        <v>17751362.7737484</v>
      </c>
      <c r="K14" s="130">
        <v>817635398.9685555</v>
      </c>
      <c r="L14" s="124">
        <v>835386761.7423038</v>
      </c>
      <c r="M14" s="274" t="s">
        <v>158</v>
      </c>
      <c r="N14" s="275"/>
      <c r="O14" s="275"/>
      <c r="P14" s="278"/>
      <c r="Q14" s="279"/>
      <c r="R14" s="125">
        <v>7</v>
      </c>
      <c r="S14" s="127">
        <f>S15+S16+S17</f>
        <v>17608592.430594396</v>
      </c>
      <c r="T14" s="128">
        <f>T15+T16+T17</f>
        <v>927718083.8197556</v>
      </c>
      <c r="U14" s="126">
        <f t="shared" si="6"/>
        <v>945326676.25035</v>
      </c>
      <c r="V14" s="127">
        <f>V15+V16+V17</f>
        <v>17447549.421851527</v>
      </c>
      <c r="W14" s="128">
        <f>W15+W16+W17</f>
        <v>919446225.4904151</v>
      </c>
      <c r="X14" s="121">
        <f t="shared" si="7"/>
        <v>936893774.9122666</v>
      </c>
      <c r="Y14" s="117">
        <f t="shared" si="0"/>
        <v>0</v>
      </c>
      <c r="Z14" s="117">
        <f t="shared" si="1"/>
        <v>0</v>
      </c>
      <c r="AA14" s="117">
        <f t="shared" si="2"/>
        <v>0</v>
      </c>
      <c r="AB14" s="117">
        <f t="shared" si="3"/>
        <v>303813.3518968746</v>
      </c>
      <c r="AC14" s="117">
        <f t="shared" si="4"/>
        <v>-101810826.52185965</v>
      </c>
      <c r="AD14" s="117">
        <f t="shared" si="5"/>
        <v>-101507013.16996276</v>
      </c>
    </row>
    <row r="15" spans="1:30" ht="12.75">
      <c r="A15" s="277" t="s">
        <v>315</v>
      </c>
      <c r="B15" s="278"/>
      <c r="C15" s="278"/>
      <c r="D15" s="278"/>
      <c r="E15" s="279"/>
      <c r="F15" s="118">
        <v>8</v>
      </c>
      <c r="G15" s="119">
        <v>17176843.1729332</v>
      </c>
      <c r="H15" s="120">
        <v>871088362.7008185</v>
      </c>
      <c r="I15" s="121">
        <v>888265205.8737518</v>
      </c>
      <c r="J15" s="122">
        <v>16832225.5109928</v>
      </c>
      <c r="K15" s="123">
        <v>750563981.2233218</v>
      </c>
      <c r="L15" s="124">
        <v>767396206.7343146</v>
      </c>
      <c r="M15" s="277" t="s">
        <v>315</v>
      </c>
      <c r="N15" s="278"/>
      <c r="O15" s="278"/>
      <c r="P15" s="278"/>
      <c r="Q15" s="279"/>
      <c r="R15" s="125">
        <v>8</v>
      </c>
      <c r="S15" s="119">
        <v>17176843.1729332</v>
      </c>
      <c r="T15" s="120">
        <v>871088362.7008185</v>
      </c>
      <c r="U15" s="126">
        <f t="shared" si="6"/>
        <v>888265205.8737518</v>
      </c>
      <c r="V15" s="119">
        <v>16787957.340132</v>
      </c>
      <c r="W15" s="120">
        <v>859378731.9111012</v>
      </c>
      <c r="X15" s="121">
        <f t="shared" si="7"/>
        <v>876166689.2512332</v>
      </c>
      <c r="Y15" s="117">
        <f t="shared" si="0"/>
        <v>0</v>
      </c>
      <c r="Z15" s="117">
        <f t="shared" si="1"/>
        <v>0</v>
      </c>
      <c r="AA15" s="117">
        <f t="shared" si="2"/>
        <v>0</v>
      </c>
      <c r="AB15" s="117">
        <f t="shared" si="3"/>
        <v>44268.17086079717</v>
      </c>
      <c r="AC15" s="117">
        <f t="shared" si="4"/>
        <v>-108814750.68777943</v>
      </c>
      <c r="AD15" s="117">
        <f t="shared" si="5"/>
        <v>-108770482.51691866</v>
      </c>
    </row>
    <row r="16" spans="1:30" ht="12.75">
      <c r="A16" s="277" t="s">
        <v>316</v>
      </c>
      <c r="B16" s="278"/>
      <c r="C16" s="278"/>
      <c r="D16" s="278"/>
      <c r="E16" s="279"/>
      <c r="F16" s="118">
        <v>9</v>
      </c>
      <c r="G16" s="119">
        <v>372642.20018140017</v>
      </c>
      <c r="H16" s="120">
        <v>31791820.32823613</v>
      </c>
      <c r="I16" s="121">
        <v>32164462.528417528</v>
      </c>
      <c r="J16" s="122">
        <v>867718.8901696</v>
      </c>
      <c r="K16" s="123">
        <v>49318852.902810104</v>
      </c>
      <c r="L16" s="124">
        <v>50186571.7929797</v>
      </c>
      <c r="M16" s="277" t="s">
        <v>316</v>
      </c>
      <c r="N16" s="278"/>
      <c r="O16" s="278"/>
      <c r="P16" s="278"/>
      <c r="Q16" s="279"/>
      <c r="R16" s="125">
        <v>9</v>
      </c>
      <c r="S16" s="119">
        <v>372642.20018140017</v>
      </c>
      <c r="T16" s="120">
        <v>31791820.32823613</v>
      </c>
      <c r="U16" s="126">
        <f t="shared" si="6"/>
        <v>32164462.528417528</v>
      </c>
      <c r="V16" s="119">
        <v>604230.0764939999</v>
      </c>
      <c r="W16" s="120">
        <v>27866205.886306413</v>
      </c>
      <c r="X16" s="121">
        <f t="shared" si="7"/>
        <v>28470435.962800413</v>
      </c>
      <c r="Y16" s="117">
        <f t="shared" si="0"/>
        <v>0</v>
      </c>
      <c r="Z16" s="117">
        <f t="shared" si="1"/>
        <v>0</v>
      </c>
      <c r="AA16" s="117">
        <f t="shared" si="2"/>
        <v>0</v>
      </c>
      <c r="AB16" s="117">
        <f t="shared" si="3"/>
        <v>263488.8136756001</v>
      </c>
      <c r="AC16" s="117">
        <f t="shared" si="4"/>
        <v>21452647.01650369</v>
      </c>
      <c r="AD16" s="117">
        <f t="shared" si="5"/>
        <v>21716135.83017929</v>
      </c>
    </row>
    <row r="17" spans="1:30" ht="12.75">
      <c r="A17" s="277" t="s">
        <v>317</v>
      </c>
      <c r="B17" s="278"/>
      <c r="C17" s="278"/>
      <c r="D17" s="278"/>
      <c r="E17" s="279"/>
      <c r="F17" s="118">
        <v>10</v>
      </c>
      <c r="G17" s="119">
        <v>59107.05747979996</v>
      </c>
      <c r="H17" s="120">
        <v>24837900.79070093</v>
      </c>
      <c r="I17" s="121">
        <v>24897007.84818073</v>
      </c>
      <c r="J17" s="122">
        <v>51418.3725859999</v>
      </c>
      <c r="K17" s="123">
        <v>17752564.842423525</v>
      </c>
      <c r="L17" s="124">
        <v>17803983.215009525</v>
      </c>
      <c r="M17" s="277" t="s">
        <v>317</v>
      </c>
      <c r="N17" s="278"/>
      <c r="O17" s="278"/>
      <c r="P17" s="278"/>
      <c r="Q17" s="279"/>
      <c r="R17" s="125">
        <v>10</v>
      </c>
      <c r="S17" s="119">
        <v>59107.05747979996</v>
      </c>
      <c r="T17" s="120">
        <v>24837900.79070093</v>
      </c>
      <c r="U17" s="126">
        <f t="shared" si="6"/>
        <v>24897007.84818073</v>
      </c>
      <c r="V17" s="119">
        <v>55362.00522552318</v>
      </c>
      <c r="W17" s="120">
        <v>32201287.693007525</v>
      </c>
      <c r="X17" s="121">
        <f t="shared" si="7"/>
        <v>32256649.69823305</v>
      </c>
      <c r="Y17" s="117">
        <f t="shared" si="0"/>
        <v>0</v>
      </c>
      <c r="Z17" s="117">
        <f t="shared" si="1"/>
        <v>0</v>
      </c>
      <c r="AA17" s="117">
        <f t="shared" si="2"/>
        <v>0</v>
      </c>
      <c r="AB17" s="117">
        <f t="shared" si="3"/>
        <v>-3943.6326395232754</v>
      </c>
      <c r="AC17" s="117">
        <f t="shared" si="4"/>
        <v>-14448722.850584</v>
      </c>
      <c r="AD17" s="117">
        <f t="shared" si="5"/>
        <v>-14452666.483223524</v>
      </c>
    </row>
    <row r="18" spans="1:30" ht="12.75">
      <c r="A18" s="274" t="s">
        <v>159</v>
      </c>
      <c r="B18" s="275"/>
      <c r="C18" s="275"/>
      <c r="D18" s="278"/>
      <c r="E18" s="279"/>
      <c r="F18" s="118">
        <v>11</v>
      </c>
      <c r="G18" s="127">
        <v>2733399661.162879</v>
      </c>
      <c r="H18" s="128">
        <v>4722346635.809276</v>
      </c>
      <c r="I18" s="121">
        <v>7455746296.972155</v>
      </c>
      <c r="J18" s="129">
        <v>2952944675.065923</v>
      </c>
      <c r="K18" s="130">
        <v>4865827046.846007</v>
      </c>
      <c r="L18" s="124">
        <v>7818771721.91193</v>
      </c>
      <c r="M18" s="274" t="s">
        <v>159</v>
      </c>
      <c r="N18" s="275"/>
      <c r="O18" s="275"/>
      <c r="P18" s="278"/>
      <c r="Q18" s="279"/>
      <c r="R18" s="125">
        <v>11</v>
      </c>
      <c r="S18" s="127">
        <f>S19+S20+S24+S43</f>
        <v>2733399661.162879</v>
      </c>
      <c r="T18" s="128">
        <f>T19+T20+T24+T43</f>
        <v>4722346635.809276</v>
      </c>
      <c r="U18" s="126">
        <f t="shared" si="6"/>
        <v>7455746296.972155</v>
      </c>
      <c r="V18" s="127">
        <f>V19+V20+V24+V43</f>
        <v>2797399912.7325835</v>
      </c>
      <c r="W18" s="128">
        <f>W19+W20+W24+W43</f>
        <v>4630457009.595217</v>
      </c>
      <c r="X18" s="121">
        <f t="shared" si="7"/>
        <v>7427856922.327801</v>
      </c>
      <c r="Y18" s="117">
        <f t="shared" si="0"/>
        <v>0</v>
      </c>
      <c r="Z18" s="117">
        <f t="shared" si="1"/>
        <v>0</v>
      </c>
      <c r="AA18" s="117">
        <f t="shared" si="2"/>
        <v>0</v>
      </c>
      <c r="AB18" s="117">
        <f t="shared" si="3"/>
        <v>155544762.3333397</v>
      </c>
      <c r="AC18" s="117">
        <f t="shared" si="4"/>
        <v>235370037.2507906</v>
      </c>
      <c r="AD18" s="117">
        <f t="shared" si="5"/>
        <v>390914799.58412933</v>
      </c>
    </row>
    <row r="19" spans="1:30" ht="25.5" customHeight="1">
      <c r="A19" s="274" t="s">
        <v>318</v>
      </c>
      <c r="B19" s="275"/>
      <c r="C19" s="275"/>
      <c r="D19" s="278"/>
      <c r="E19" s="279"/>
      <c r="F19" s="118">
        <v>12</v>
      </c>
      <c r="G19" s="119">
        <v>1038367.0453712001</v>
      </c>
      <c r="H19" s="120">
        <v>717420305.1649619</v>
      </c>
      <c r="I19" s="121">
        <v>718458672.2103331</v>
      </c>
      <c r="J19" s="122">
        <v>1024081.4476728002</v>
      </c>
      <c r="K19" s="130">
        <v>783135218.6868122</v>
      </c>
      <c r="L19" s="131">
        <v>784159300.134485</v>
      </c>
      <c r="M19" s="274" t="s">
        <v>318</v>
      </c>
      <c r="N19" s="275"/>
      <c r="O19" s="275"/>
      <c r="P19" s="278"/>
      <c r="Q19" s="279"/>
      <c r="R19" s="125">
        <v>12</v>
      </c>
      <c r="S19" s="119">
        <v>1038367.0453712001</v>
      </c>
      <c r="T19" s="120">
        <v>717420305.1649619</v>
      </c>
      <c r="U19" s="126">
        <f t="shared" si="6"/>
        <v>718458672.2103331</v>
      </c>
      <c r="V19" s="119">
        <v>1021731.8506560002</v>
      </c>
      <c r="W19" s="128">
        <v>716328696.245219</v>
      </c>
      <c r="X19" s="121">
        <f t="shared" si="7"/>
        <v>717350428.095875</v>
      </c>
      <c r="Y19" s="117">
        <f t="shared" si="0"/>
        <v>0</v>
      </c>
      <c r="Z19" s="117">
        <f t="shared" si="1"/>
        <v>0</v>
      </c>
      <c r="AA19" s="117">
        <f t="shared" si="2"/>
        <v>0</v>
      </c>
      <c r="AB19" s="117">
        <f t="shared" si="3"/>
        <v>2349.597016799962</v>
      </c>
      <c r="AC19" s="117">
        <f t="shared" si="4"/>
        <v>66806522.44159317</v>
      </c>
      <c r="AD19" s="117">
        <f t="shared" si="5"/>
        <v>66808872.03860998</v>
      </c>
    </row>
    <row r="20" spans="1:30" ht="21" customHeight="1">
      <c r="A20" s="274" t="s">
        <v>160</v>
      </c>
      <c r="B20" s="275"/>
      <c r="C20" s="275"/>
      <c r="D20" s="278"/>
      <c r="E20" s="279"/>
      <c r="F20" s="118">
        <v>13</v>
      </c>
      <c r="G20" s="127">
        <v>-3.725290298461914E-09</v>
      </c>
      <c r="H20" s="128">
        <v>81652802.25092001</v>
      </c>
      <c r="I20" s="121">
        <v>81652802.25092001</v>
      </c>
      <c r="J20" s="129">
        <v>0</v>
      </c>
      <c r="K20" s="130">
        <v>85566272.52562004</v>
      </c>
      <c r="L20" s="124">
        <v>85566272.52562004</v>
      </c>
      <c r="M20" s="274" t="s">
        <v>160</v>
      </c>
      <c r="N20" s="275"/>
      <c r="O20" s="275"/>
      <c r="P20" s="278"/>
      <c r="Q20" s="279"/>
      <c r="R20" s="125">
        <v>13</v>
      </c>
      <c r="S20" s="127">
        <f>SUM(S21:S23)</f>
        <v>0</v>
      </c>
      <c r="T20" s="128">
        <f>SUM(T21:T23)</f>
        <v>81652802.25092001</v>
      </c>
      <c r="U20" s="126">
        <f t="shared" si="6"/>
        <v>81652802.25092001</v>
      </c>
      <c r="V20" s="127">
        <f>SUM(V21:V23)</f>
        <v>-3.725290298461914E-09</v>
      </c>
      <c r="W20" s="128">
        <f>SUM(W21:W23)</f>
        <v>77928362.01714</v>
      </c>
      <c r="X20" s="121">
        <f t="shared" si="7"/>
        <v>77928362.01714</v>
      </c>
      <c r="Y20" s="117">
        <f t="shared" si="0"/>
        <v>-3.725290298461914E-09</v>
      </c>
      <c r="Z20" s="117">
        <f t="shared" si="1"/>
        <v>0</v>
      </c>
      <c r="AA20" s="117">
        <f t="shared" si="2"/>
        <v>0</v>
      </c>
      <c r="AB20" s="117">
        <f t="shared" si="3"/>
        <v>3.725290298461914E-09</v>
      </c>
      <c r="AC20" s="117">
        <f t="shared" si="4"/>
        <v>7637910.508480042</v>
      </c>
      <c r="AD20" s="117">
        <f t="shared" si="5"/>
        <v>7637910.508480042</v>
      </c>
    </row>
    <row r="21" spans="1:30" ht="12.75">
      <c r="A21" s="277" t="s">
        <v>319</v>
      </c>
      <c r="B21" s="278"/>
      <c r="C21" s="278"/>
      <c r="D21" s="278"/>
      <c r="E21" s="279"/>
      <c r="F21" s="118">
        <v>14</v>
      </c>
      <c r="G21" s="119">
        <v>-3.725290298461914E-09</v>
      </c>
      <c r="H21" s="120">
        <v>0</v>
      </c>
      <c r="I21" s="121">
        <v>-3.725290298461914E-09</v>
      </c>
      <c r="J21" s="129">
        <v>0</v>
      </c>
      <c r="K21" s="123">
        <v>0.020000040531158447</v>
      </c>
      <c r="L21" s="124">
        <v>0.020000040531158447</v>
      </c>
      <c r="M21" s="277" t="s">
        <v>319</v>
      </c>
      <c r="N21" s="278"/>
      <c r="O21" s="278"/>
      <c r="P21" s="278"/>
      <c r="Q21" s="279"/>
      <c r="R21" s="125">
        <v>14</v>
      </c>
      <c r="S21" s="119">
        <v>0</v>
      </c>
      <c r="T21" s="120">
        <v>0</v>
      </c>
      <c r="U21" s="126">
        <f t="shared" si="6"/>
        <v>0</v>
      </c>
      <c r="V21" s="127">
        <v>-3.725290298461914E-09</v>
      </c>
      <c r="W21" s="120">
        <v>0</v>
      </c>
      <c r="X21" s="121">
        <f t="shared" si="7"/>
        <v>-3.725290298461914E-09</v>
      </c>
      <c r="Y21" s="117">
        <f t="shared" si="0"/>
        <v>-3.725290298461914E-09</v>
      </c>
      <c r="Z21" s="117">
        <f t="shared" si="1"/>
        <v>0</v>
      </c>
      <c r="AA21" s="117">
        <f t="shared" si="2"/>
        <v>-3.725290298461914E-09</v>
      </c>
      <c r="AB21" s="117">
        <f t="shared" si="3"/>
        <v>3.725290298461914E-09</v>
      </c>
      <c r="AC21" s="117">
        <f t="shared" si="4"/>
        <v>0.020000040531158447</v>
      </c>
      <c r="AD21" s="117">
        <f t="shared" si="5"/>
        <v>0.020000044256448746</v>
      </c>
    </row>
    <row r="22" spans="1:30" ht="12.75">
      <c r="A22" s="277" t="s">
        <v>320</v>
      </c>
      <c r="B22" s="278"/>
      <c r="C22" s="278"/>
      <c r="D22" s="278"/>
      <c r="E22" s="279"/>
      <c r="F22" s="118">
        <v>15</v>
      </c>
      <c r="G22" s="119">
        <v>0</v>
      </c>
      <c r="H22" s="120">
        <v>16236370.998600002</v>
      </c>
      <c r="I22" s="121">
        <v>16236370.998600002</v>
      </c>
      <c r="J22" s="129">
        <v>0</v>
      </c>
      <c r="K22" s="123">
        <v>16618038.665400002</v>
      </c>
      <c r="L22" s="124">
        <v>16618038.665400002</v>
      </c>
      <c r="M22" s="277" t="s">
        <v>320</v>
      </c>
      <c r="N22" s="278"/>
      <c r="O22" s="278"/>
      <c r="P22" s="278"/>
      <c r="Q22" s="279"/>
      <c r="R22" s="125">
        <v>15</v>
      </c>
      <c r="S22" s="119">
        <v>0</v>
      </c>
      <c r="T22" s="120">
        <v>16236370.998600002</v>
      </c>
      <c r="U22" s="126">
        <f t="shared" si="6"/>
        <v>16236370.998600002</v>
      </c>
      <c r="V22" s="127">
        <v>0</v>
      </c>
      <c r="W22" s="120">
        <v>15810380.158300005</v>
      </c>
      <c r="X22" s="121">
        <f t="shared" si="7"/>
        <v>15810380.158300005</v>
      </c>
      <c r="Y22" s="117">
        <f t="shared" si="0"/>
        <v>0</v>
      </c>
      <c r="Z22" s="117">
        <f t="shared" si="1"/>
        <v>0</v>
      </c>
      <c r="AA22" s="117">
        <f t="shared" si="2"/>
        <v>0</v>
      </c>
      <c r="AB22" s="117">
        <f t="shared" si="3"/>
        <v>0</v>
      </c>
      <c r="AC22" s="117">
        <f t="shared" si="4"/>
        <v>807658.5070999973</v>
      </c>
      <c r="AD22" s="117">
        <f t="shared" si="5"/>
        <v>807658.5070999973</v>
      </c>
    </row>
    <row r="23" spans="1:30" ht="12.75">
      <c r="A23" s="277" t="s">
        <v>321</v>
      </c>
      <c r="B23" s="278"/>
      <c r="C23" s="278"/>
      <c r="D23" s="278"/>
      <c r="E23" s="279"/>
      <c r="F23" s="118">
        <v>16</v>
      </c>
      <c r="G23" s="119">
        <v>0</v>
      </c>
      <c r="H23" s="120">
        <v>65416431.25232001</v>
      </c>
      <c r="I23" s="121">
        <v>65416431.25232001</v>
      </c>
      <c r="J23" s="129">
        <v>0</v>
      </c>
      <c r="K23" s="123">
        <v>68948233.84022</v>
      </c>
      <c r="L23" s="124">
        <v>68948233.84022</v>
      </c>
      <c r="M23" s="277" t="s">
        <v>321</v>
      </c>
      <c r="N23" s="278"/>
      <c r="O23" s="278"/>
      <c r="P23" s="278"/>
      <c r="Q23" s="279"/>
      <c r="R23" s="125">
        <v>16</v>
      </c>
      <c r="S23" s="119">
        <v>0</v>
      </c>
      <c r="T23" s="120">
        <v>65416431.25232001</v>
      </c>
      <c r="U23" s="126">
        <f t="shared" si="6"/>
        <v>65416431.25232001</v>
      </c>
      <c r="V23" s="127">
        <v>0</v>
      </c>
      <c r="W23" s="120">
        <v>62117981.85884</v>
      </c>
      <c r="X23" s="121">
        <f t="shared" si="7"/>
        <v>62117981.85884</v>
      </c>
      <c r="Y23" s="117">
        <f t="shared" si="0"/>
        <v>0</v>
      </c>
      <c r="Z23" s="117">
        <f t="shared" si="1"/>
        <v>0</v>
      </c>
      <c r="AA23" s="117">
        <f t="shared" si="2"/>
        <v>0</v>
      </c>
      <c r="AB23" s="117">
        <f t="shared" si="3"/>
        <v>0</v>
      </c>
      <c r="AC23" s="117">
        <f t="shared" si="4"/>
        <v>6830251.981380001</v>
      </c>
      <c r="AD23" s="117">
        <f t="shared" si="5"/>
        <v>6830251.981380001</v>
      </c>
    </row>
    <row r="24" spans="1:30" ht="12.75">
      <c r="A24" s="274" t="s">
        <v>161</v>
      </c>
      <c r="B24" s="275"/>
      <c r="C24" s="275"/>
      <c r="D24" s="278"/>
      <c r="E24" s="279"/>
      <c r="F24" s="118">
        <v>17</v>
      </c>
      <c r="G24" s="127">
        <v>2732361294.117508</v>
      </c>
      <c r="H24" s="128">
        <v>3923273528.3933935</v>
      </c>
      <c r="I24" s="121">
        <v>6655634822.510901</v>
      </c>
      <c r="J24" s="129">
        <v>2951920593.6182504</v>
      </c>
      <c r="K24" s="130">
        <v>3997125555.6335754</v>
      </c>
      <c r="L24" s="124">
        <v>6949046149.251825</v>
      </c>
      <c r="M24" s="274" t="s">
        <v>161</v>
      </c>
      <c r="N24" s="275"/>
      <c r="O24" s="275"/>
      <c r="P24" s="278"/>
      <c r="Q24" s="279"/>
      <c r="R24" s="125">
        <v>17</v>
      </c>
      <c r="S24" s="127">
        <f>S25+S28+S33+S39</f>
        <v>2732361294.117508</v>
      </c>
      <c r="T24" s="128">
        <f>T25+T28+T33+T39</f>
        <v>3923273528.3933935</v>
      </c>
      <c r="U24" s="126">
        <f t="shared" si="6"/>
        <v>6655634822.510901</v>
      </c>
      <c r="V24" s="127">
        <f>V25+V28+V33+V39</f>
        <v>2796378180.8819275</v>
      </c>
      <c r="W24" s="128">
        <f>W25+W28+W33+W39</f>
        <v>3836199951.3328576</v>
      </c>
      <c r="X24" s="121">
        <f t="shared" si="7"/>
        <v>6632578132.214785</v>
      </c>
      <c r="Y24" s="117">
        <f t="shared" si="0"/>
        <v>0</v>
      </c>
      <c r="Z24" s="117">
        <f t="shared" si="1"/>
        <v>0</v>
      </c>
      <c r="AA24" s="117">
        <f t="shared" si="2"/>
        <v>0</v>
      </c>
      <c r="AB24" s="117">
        <f t="shared" si="3"/>
        <v>155542412.73632288</v>
      </c>
      <c r="AC24" s="117">
        <f t="shared" si="4"/>
        <v>160925604.30071783</v>
      </c>
      <c r="AD24" s="117">
        <f t="shared" si="5"/>
        <v>316468017.0370407</v>
      </c>
    </row>
    <row r="25" spans="1:30" ht="12.75">
      <c r="A25" s="277" t="s">
        <v>162</v>
      </c>
      <c r="B25" s="278"/>
      <c r="C25" s="278"/>
      <c r="D25" s="278"/>
      <c r="E25" s="279"/>
      <c r="F25" s="118">
        <v>18</v>
      </c>
      <c r="G25" s="127">
        <v>1312837854.99372</v>
      </c>
      <c r="H25" s="128">
        <v>1051763981.2038617</v>
      </c>
      <c r="I25" s="121">
        <v>2364601836.197582</v>
      </c>
      <c r="J25" s="129">
        <v>1325063303.9303696</v>
      </c>
      <c r="K25" s="130">
        <v>890194659.7357267</v>
      </c>
      <c r="L25" s="124">
        <v>2215257963.666096</v>
      </c>
      <c r="M25" s="277" t="s">
        <v>162</v>
      </c>
      <c r="N25" s="278"/>
      <c r="O25" s="278"/>
      <c r="P25" s="278"/>
      <c r="Q25" s="279"/>
      <c r="R25" s="125">
        <v>18</v>
      </c>
      <c r="S25" s="127">
        <f>S26+S27</f>
        <v>1312837854.99372</v>
      </c>
      <c r="T25" s="128">
        <f>T26+T27</f>
        <v>1051763981.2038617</v>
      </c>
      <c r="U25" s="126">
        <f t="shared" si="6"/>
        <v>2364601836.197582</v>
      </c>
      <c r="V25" s="127">
        <f>V26+V27</f>
        <v>1279210605.06182</v>
      </c>
      <c r="W25" s="128">
        <f>W26+W27</f>
        <v>988327923.021416</v>
      </c>
      <c r="X25" s="121">
        <f t="shared" si="7"/>
        <v>2267538528.0832357</v>
      </c>
      <c r="Y25" s="117">
        <f t="shared" si="0"/>
        <v>0</v>
      </c>
      <c r="Z25" s="117">
        <f t="shared" si="1"/>
        <v>0</v>
      </c>
      <c r="AA25" s="117">
        <f t="shared" si="2"/>
        <v>0</v>
      </c>
      <c r="AB25" s="117">
        <f t="shared" si="3"/>
        <v>45852698.868549585</v>
      </c>
      <c r="AC25" s="117">
        <f t="shared" si="4"/>
        <v>-98133263.28568923</v>
      </c>
      <c r="AD25" s="117">
        <f t="shared" si="5"/>
        <v>-52280564.41713953</v>
      </c>
    </row>
    <row r="26" spans="1:30" ht="22.5" customHeight="1">
      <c r="A26" s="277" t="s">
        <v>322</v>
      </c>
      <c r="B26" s="278"/>
      <c r="C26" s="278"/>
      <c r="D26" s="278"/>
      <c r="E26" s="279"/>
      <c r="F26" s="118">
        <v>19</v>
      </c>
      <c r="G26" s="119">
        <v>1312837854.99372</v>
      </c>
      <c r="H26" s="120">
        <v>1051763981.2038617</v>
      </c>
      <c r="I26" s="121">
        <v>2364601836.197582</v>
      </c>
      <c r="J26" s="122">
        <v>1325063303.9303696</v>
      </c>
      <c r="K26" s="123">
        <v>890194659.7357267</v>
      </c>
      <c r="L26" s="124">
        <v>2215257963.666096</v>
      </c>
      <c r="M26" s="277" t="s">
        <v>322</v>
      </c>
      <c r="N26" s="278"/>
      <c r="O26" s="278"/>
      <c r="P26" s="278"/>
      <c r="Q26" s="279"/>
      <c r="R26" s="125">
        <v>19</v>
      </c>
      <c r="S26" s="119">
        <v>1312837854.99372</v>
      </c>
      <c r="T26" s="120">
        <v>1051763981.2038617</v>
      </c>
      <c r="U26" s="126">
        <f t="shared" si="6"/>
        <v>2364601836.197582</v>
      </c>
      <c r="V26" s="119">
        <v>1279210605.06182</v>
      </c>
      <c r="W26" s="120">
        <v>988327923.021416</v>
      </c>
      <c r="X26" s="121">
        <f t="shared" si="7"/>
        <v>2267538528.0832357</v>
      </c>
      <c r="Y26" s="117">
        <f t="shared" si="0"/>
        <v>0</v>
      </c>
      <c r="Z26" s="117">
        <f t="shared" si="1"/>
        <v>0</v>
      </c>
      <c r="AA26" s="117">
        <f t="shared" si="2"/>
        <v>0</v>
      </c>
      <c r="AB26" s="117">
        <f t="shared" si="3"/>
        <v>45852698.868549585</v>
      </c>
      <c r="AC26" s="117">
        <f t="shared" si="4"/>
        <v>-98133263.28568923</v>
      </c>
      <c r="AD26" s="117">
        <f t="shared" si="5"/>
        <v>-52280564.41713953</v>
      </c>
    </row>
    <row r="27" spans="1:30" ht="12.75">
      <c r="A27" s="277" t="s">
        <v>323</v>
      </c>
      <c r="B27" s="278"/>
      <c r="C27" s="278"/>
      <c r="D27" s="278"/>
      <c r="E27" s="279"/>
      <c r="F27" s="118">
        <v>20</v>
      </c>
      <c r="G27" s="119">
        <v>0</v>
      </c>
      <c r="H27" s="120">
        <v>0</v>
      </c>
      <c r="I27" s="121">
        <v>0</v>
      </c>
      <c r="J27" s="122">
        <v>0</v>
      </c>
      <c r="K27" s="123">
        <v>0</v>
      </c>
      <c r="L27" s="124">
        <v>0</v>
      </c>
      <c r="M27" s="277" t="s">
        <v>323</v>
      </c>
      <c r="N27" s="278"/>
      <c r="O27" s="278"/>
      <c r="P27" s="278"/>
      <c r="Q27" s="279"/>
      <c r="R27" s="125">
        <v>20</v>
      </c>
      <c r="S27" s="119">
        <v>0</v>
      </c>
      <c r="T27" s="120">
        <v>0</v>
      </c>
      <c r="U27" s="126">
        <f t="shared" si="6"/>
        <v>0</v>
      </c>
      <c r="V27" s="119">
        <v>0</v>
      </c>
      <c r="W27" s="120">
        <v>0</v>
      </c>
      <c r="X27" s="121">
        <f t="shared" si="7"/>
        <v>0</v>
      </c>
      <c r="Y27" s="117">
        <f t="shared" si="0"/>
        <v>0</v>
      </c>
      <c r="Z27" s="117">
        <f t="shared" si="1"/>
        <v>0</v>
      </c>
      <c r="AA27" s="117">
        <f t="shared" si="2"/>
        <v>0</v>
      </c>
      <c r="AB27" s="117">
        <f t="shared" si="3"/>
        <v>0</v>
      </c>
      <c r="AC27" s="117">
        <f t="shared" si="4"/>
        <v>0</v>
      </c>
      <c r="AD27" s="117">
        <f t="shared" si="5"/>
        <v>0</v>
      </c>
    </row>
    <row r="28" spans="1:30" ht="12.75">
      <c r="A28" s="277" t="s">
        <v>163</v>
      </c>
      <c r="B28" s="278"/>
      <c r="C28" s="278"/>
      <c r="D28" s="278"/>
      <c r="E28" s="279"/>
      <c r="F28" s="118">
        <v>21</v>
      </c>
      <c r="G28" s="127">
        <v>823493667.17492</v>
      </c>
      <c r="H28" s="128">
        <v>1211614617.72644</v>
      </c>
      <c r="I28" s="121">
        <v>2035108284.90136</v>
      </c>
      <c r="J28" s="129">
        <v>1120931094.9827101</v>
      </c>
      <c r="K28" s="130">
        <v>1356226226.9042714</v>
      </c>
      <c r="L28" s="124">
        <v>2477157321.8869815</v>
      </c>
      <c r="M28" s="277" t="s">
        <v>163</v>
      </c>
      <c r="N28" s="278"/>
      <c r="O28" s="278"/>
      <c r="P28" s="278"/>
      <c r="Q28" s="279"/>
      <c r="R28" s="125">
        <v>21</v>
      </c>
      <c r="S28" s="127">
        <f>SUM(S29:S32)</f>
        <v>823493667.17492</v>
      </c>
      <c r="T28" s="128">
        <f>SUM(T29:T32)</f>
        <v>1211614617.72644</v>
      </c>
      <c r="U28" s="126">
        <f t="shared" si="6"/>
        <v>2035108284.90136</v>
      </c>
      <c r="V28" s="127">
        <f>SUM(V29:V32)</f>
        <v>947433475.5042</v>
      </c>
      <c r="W28" s="128">
        <f>SUM(W29:W32)</f>
        <v>1291861572.773078</v>
      </c>
      <c r="X28" s="121">
        <f t="shared" si="7"/>
        <v>2239295048.277278</v>
      </c>
      <c r="Y28" s="117">
        <f t="shared" si="0"/>
        <v>0</v>
      </c>
      <c r="Z28" s="117">
        <f t="shared" si="1"/>
        <v>0</v>
      </c>
      <c r="AA28" s="117">
        <f t="shared" si="2"/>
        <v>0</v>
      </c>
      <c r="AB28" s="117">
        <f t="shared" si="3"/>
        <v>173497619.47851014</v>
      </c>
      <c r="AC28" s="117">
        <f t="shared" si="4"/>
        <v>64364654.1311934</v>
      </c>
      <c r="AD28" s="117">
        <f t="shared" si="5"/>
        <v>237862273.60970354</v>
      </c>
    </row>
    <row r="29" spans="1:30" ht="12.75">
      <c r="A29" s="277" t="s">
        <v>324</v>
      </c>
      <c r="B29" s="278"/>
      <c r="C29" s="278"/>
      <c r="D29" s="278"/>
      <c r="E29" s="279"/>
      <c r="F29" s="118">
        <v>22</v>
      </c>
      <c r="G29" s="119">
        <v>10223402.420000002</v>
      </c>
      <c r="H29" s="120">
        <v>250500456.7258</v>
      </c>
      <c r="I29" s="121">
        <v>260723859.1458</v>
      </c>
      <c r="J29" s="122">
        <v>22950852.13</v>
      </c>
      <c r="K29" s="123">
        <v>353372799.15366</v>
      </c>
      <c r="L29" s="124">
        <v>376323651.28366</v>
      </c>
      <c r="M29" s="277" t="s">
        <v>324</v>
      </c>
      <c r="N29" s="278"/>
      <c r="O29" s="278"/>
      <c r="P29" s="278"/>
      <c r="Q29" s="279"/>
      <c r="R29" s="125">
        <v>22</v>
      </c>
      <c r="S29" s="119">
        <v>10223402.420000002</v>
      </c>
      <c r="T29" s="120">
        <v>250500456.7258</v>
      </c>
      <c r="U29" s="126">
        <f t="shared" si="6"/>
        <v>260723859.1458</v>
      </c>
      <c r="V29" s="119">
        <v>9991979.540000001</v>
      </c>
      <c r="W29" s="120">
        <v>341247568.9942799</v>
      </c>
      <c r="X29" s="121">
        <f t="shared" si="7"/>
        <v>351239548.53427994</v>
      </c>
      <c r="Y29" s="117">
        <f t="shared" si="0"/>
        <v>0</v>
      </c>
      <c r="Z29" s="117">
        <f t="shared" si="1"/>
        <v>0</v>
      </c>
      <c r="AA29" s="117">
        <f t="shared" si="2"/>
        <v>0</v>
      </c>
      <c r="AB29" s="117">
        <f t="shared" si="3"/>
        <v>12958872.589999998</v>
      </c>
      <c r="AC29" s="117">
        <f t="shared" si="4"/>
        <v>12125230.159380078</v>
      </c>
      <c r="AD29" s="117">
        <f t="shared" si="5"/>
        <v>25084102.749380052</v>
      </c>
    </row>
    <row r="30" spans="1:30" ht="24" customHeight="1">
      <c r="A30" s="277" t="s">
        <v>325</v>
      </c>
      <c r="B30" s="278"/>
      <c r="C30" s="278"/>
      <c r="D30" s="278"/>
      <c r="E30" s="279"/>
      <c r="F30" s="118">
        <v>23</v>
      </c>
      <c r="G30" s="119">
        <v>813270264.75492</v>
      </c>
      <c r="H30" s="120">
        <v>931880297.13</v>
      </c>
      <c r="I30" s="121">
        <v>1745150561.8849201</v>
      </c>
      <c r="J30" s="122">
        <v>1097980242.85271</v>
      </c>
      <c r="K30" s="123">
        <v>974370564.8706112</v>
      </c>
      <c r="L30" s="124">
        <v>2072350807.7233212</v>
      </c>
      <c r="M30" s="277" t="s">
        <v>325</v>
      </c>
      <c r="N30" s="278"/>
      <c r="O30" s="278"/>
      <c r="P30" s="278"/>
      <c r="Q30" s="279"/>
      <c r="R30" s="125">
        <v>23</v>
      </c>
      <c r="S30" s="119">
        <v>813270264.75492</v>
      </c>
      <c r="T30" s="120">
        <v>931880297.13</v>
      </c>
      <c r="U30" s="126">
        <f t="shared" si="6"/>
        <v>1745150561.8849201</v>
      </c>
      <c r="V30" s="119">
        <v>937441495.9642</v>
      </c>
      <c r="W30" s="120">
        <v>926110927.028798</v>
      </c>
      <c r="X30" s="121">
        <f t="shared" si="7"/>
        <v>1863552422.9929981</v>
      </c>
      <c r="Y30" s="117">
        <f t="shared" si="0"/>
        <v>0</v>
      </c>
      <c r="Z30" s="117">
        <f t="shared" si="1"/>
        <v>0</v>
      </c>
      <c r="AA30" s="117">
        <f t="shared" si="2"/>
        <v>0</v>
      </c>
      <c r="AB30" s="117">
        <f t="shared" si="3"/>
        <v>160538746.88851</v>
      </c>
      <c r="AC30" s="117">
        <f t="shared" si="4"/>
        <v>48259637.84181321</v>
      </c>
      <c r="AD30" s="117">
        <f t="shared" si="5"/>
        <v>208798384.73032308</v>
      </c>
    </row>
    <row r="31" spans="1:30" ht="12.75">
      <c r="A31" s="277" t="s">
        <v>326</v>
      </c>
      <c r="B31" s="278"/>
      <c r="C31" s="278"/>
      <c r="D31" s="278"/>
      <c r="E31" s="279"/>
      <c r="F31" s="118">
        <v>24</v>
      </c>
      <c r="G31" s="119">
        <v>0</v>
      </c>
      <c r="H31" s="120">
        <v>29233863.87064</v>
      </c>
      <c r="I31" s="121">
        <v>29233863.87064</v>
      </c>
      <c r="J31" s="122">
        <v>0</v>
      </c>
      <c r="K31" s="123">
        <v>28482862.880000003</v>
      </c>
      <c r="L31" s="124">
        <v>28482862.880000003</v>
      </c>
      <c r="M31" s="277" t="s">
        <v>326</v>
      </c>
      <c r="N31" s="278"/>
      <c r="O31" s="278"/>
      <c r="P31" s="278"/>
      <c r="Q31" s="279"/>
      <c r="R31" s="125">
        <v>24</v>
      </c>
      <c r="S31" s="119">
        <v>0</v>
      </c>
      <c r="T31" s="120">
        <v>29233863.87064</v>
      </c>
      <c r="U31" s="126">
        <f t="shared" si="6"/>
        <v>29233863.87064</v>
      </c>
      <c r="V31" s="119">
        <v>0</v>
      </c>
      <c r="W31" s="120">
        <v>24503076.75</v>
      </c>
      <c r="X31" s="121">
        <f t="shared" si="7"/>
        <v>24503076.75</v>
      </c>
      <c r="Y31" s="117">
        <f t="shared" si="0"/>
        <v>0</v>
      </c>
      <c r="Z31" s="117">
        <f t="shared" si="1"/>
        <v>0</v>
      </c>
      <c r="AA31" s="117">
        <f t="shared" si="2"/>
        <v>0</v>
      </c>
      <c r="AB31" s="117">
        <f t="shared" si="3"/>
        <v>0</v>
      </c>
      <c r="AC31" s="117">
        <f t="shared" si="4"/>
        <v>3979786.1300000027</v>
      </c>
      <c r="AD31" s="117">
        <f t="shared" si="5"/>
        <v>3979786.1300000027</v>
      </c>
    </row>
    <row r="32" spans="1:30" ht="12.75">
      <c r="A32" s="277" t="s">
        <v>327</v>
      </c>
      <c r="B32" s="278"/>
      <c r="C32" s="278"/>
      <c r="D32" s="278"/>
      <c r="E32" s="279"/>
      <c r="F32" s="118">
        <v>25</v>
      </c>
      <c r="G32" s="119">
        <v>0</v>
      </c>
      <c r="H32" s="120">
        <v>0</v>
      </c>
      <c r="I32" s="121">
        <v>0</v>
      </c>
      <c r="J32" s="122">
        <v>0</v>
      </c>
      <c r="K32" s="123">
        <v>0</v>
      </c>
      <c r="L32" s="124">
        <v>0</v>
      </c>
      <c r="M32" s="277" t="s">
        <v>327</v>
      </c>
      <c r="N32" s="278"/>
      <c r="O32" s="278"/>
      <c r="P32" s="278"/>
      <c r="Q32" s="279"/>
      <c r="R32" s="125">
        <v>25</v>
      </c>
      <c r="S32" s="119">
        <v>0</v>
      </c>
      <c r="T32" s="120">
        <v>0</v>
      </c>
      <c r="U32" s="126">
        <f t="shared" si="6"/>
        <v>0</v>
      </c>
      <c r="V32" s="119">
        <v>0</v>
      </c>
      <c r="W32" s="120">
        <v>0</v>
      </c>
      <c r="X32" s="121">
        <f t="shared" si="7"/>
        <v>0</v>
      </c>
      <c r="Y32" s="117">
        <f t="shared" si="0"/>
        <v>0</v>
      </c>
      <c r="Z32" s="117">
        <f t="shared" si="1"/>
        <v>0</v>
      </c>
      <c r="AA32" s="117">
        <f t="shared" si="2"/>
        <v>0</v>
      </c>
      <c r="AB32" s="117">
        <f t="shared" si="3"/>
        <v>0</v>
      </c>
      <c r="AC32" s="117">
        <f t="shared" si="4"/>
        <v>0</v>
      </c>
      <c r="AD32" s="117">
        <f t="shared" si="5"/>
        <v>0</v>
      </c>
    </row>
    <row r="33" spans="1:30" ht="12.75">
      <c r="A33" s="277" t="s">
        <v>164</v>
      </c>
      <c r="B33" s="278"/>
      <c r="C33" s="278"/>
      <c r="D33" s="278"/>
      <c r="E33" s="279"/>
      <c r="F33" s="118">
        <v>26</v>
      </c>
      <c r="G33" s="127">
        <v>64358915.73316</v>
      </c>
      <c r="H33" s="128">
        <v>115055747.9191343</v>
      </c>
      <c r="I33" s="121">
        <v>179414663.6522943</v>
      </c>
      <c r="J33" s="129">
        <v>43679544.39461</v>
      </c>
      <c r="K33" s="130">
        <v>279275394.254752</v>
      </c>
      <c r="L33" s="124">
        <v>322954938.64936197</v>
      </c>
      <c r="M33" s="277" t="s">
        <v>164</v>
      </c>
      <c r="N33" s="278"/>
      <c r="O33" s="278"/>
      <c r="P33" s="278"/>
      <c r="Q33" s="279"/>
      <c r="R33" s="125">
        <v>26</v>
      </c>
      <c r="S33" s="127">
        <f>SUM(S34:S38)</f>
        <v>64358915.73316</v>
      </c>
      <c r="T33" s="128">
        <f>SUM(T34:T38)</f>
        <v>115055747.9191343</v>
      </c>
      <c r="U33" s="126">
        <f t="shared" si="6"/>
        <v>179414663.6522943</v>
      </c>
      <c r="V33" s="127">
        <f>SUM(V34:V38)</f>
        <v>44571305.99</v>
      </c>
      <c r="W33" s="128">
        <f>SUM(W34:W38)</f>
        <v>104337104.21318439</v>
      </c>
      <c r="X33" s="121">
        <f t="shared" si="7"/>
        <v>148908410.2031844</v>
      </c>
      <c r="Y33" s="117">
        <f t="shared" si="0"/>
        <v>0</v>
      </c>
      <c r="Z33" s="117">
        <f t="shared" si="1"/>
        <v>0</v>
      </c>
      <c r="AA33" s="117">
        <f t="shared" si="2"/>
        <v>0</v>
      </c>
      <c r="AB33" s="117">
        <f t="shared" si="3"/>
        <v>-891761.5953899994</v>
      </c>
      <c r="AC33" s="117">
        <f t="shared" si="4"/>
        <v>174938290.0415676</v>
      </c>
      <c r="AD33" s="117">
        <f t="shared" si="5"/>
        <v>174046528.44617757</v>
      </c>
    </row>
    <row r="34" spans="1:30" ht="12.75">
      <c r="A34" s="277" t="s">
        <v>328</v>
      </c>
      <c r="B34" s="278"/>
      <c r="C34" s="278"/>
      <c r="D34" s="278"/>
      <c r="E34" s="279"/>
      <c r="F34" s="118">
        <v>27</v>
      </c>
      <c r="G34" s="119">
        <v>0</v>
      </c>
      <c r="H34" s="120">
        <v>13133386.72</v>
      </c>
      <c r="I34" s="121">
        <v>13133386.72</v>
      </c>
      <c r="J34" s="122">
        <v>0</v>
      </c>
      <c r="K34" s="123">
        <v>12656571.52</v>
      </c>
      <c r="L34" s="124">
        <v>12656571.52</v>
      </c>
      <c r="M34" s="277" t="s">
        <v>328</v>
      </c>
      <c r="N34" s="278"/>
      <c r="O34" s="278"/>
      <c r="P34" s="278"/>
      <c r="Q34" s="279"/>
      <c r="R34" s="125">
        <v>27</v>
      </c>
      <c r="S34" s="119">
        <v>0</v>
      </c>
      <c r="T34" s="120">
        <v>13133386.72</v>
      </c>
      <c r="U34" s="126">
        <f t="shared" si="6"/>
        <v>13133386.72</v>
      </c>
      <c r="V34" s="119">
        <v>0</v>
      </c>
      <c r="W34" s="120">
        <v>12720846.75999999</v>
      </c>
      <c r="X34" s="121">
        <f t="shared" si="7"/>
        <v>12720846.75999999</v>
      </c>
      <c r="Y34" s="117">
        <f t="shared" si="0"/>
        <v>0</v>
      </c>
      <c r="Z34" s="117">
        <f t="shared" si="1"/>
        <v>0</v>
      </c>
      <c r="AA34" s="117">
        <f t="shared" si="2"/>
        <v>0</v>
      </c>
      <c r="AB34" s="117">
        <f t="shared" si="3"/>
        <v>0</v>
      </c>
      <c r="AC34" s="117">
        <f t="shared" si="4"/>
        <v>-64275.23999999091</v>
      </c>
      <c r="AD34" s="117">
        <f t="shared" si="5"/>
        <v>-64275.23999999091</v>
      </c>
    </row>
    <row r="35" spans="1:30" ht="24" customHeight="1">
      <c r="A35" s="277" t="s">
        <v>329</v>
      </c>
      <c r="B35" s="278"/>
      <c r="C35" s="278"/>
      <c r="D35" s="278"/>
      <c r="E35" s="279"/>
      <c r="F35" s="118">
        <v>28</v>
      </c>
      <c r="G35" s="119">
        <v>45262894.94</v>
      </c>
      <c r="H35" s="120">
        <v>65441620.685094506</v>
      </c>
      <c r="I35" s="121">
        <v>110704515.6250945</v>
      </c>
      <c r="J35" s="122">
        <v>0</v>
      </c>
      <c r="K35" s="123">
        <v>67703819.7116452</v>
      </c>
      <c r="L35" s="124">
        <v>67703819.7116452</v>
      </c>
      <c r="M35" s="277" t="s">
        <v>329</v>
      </c>
      <c r="N35" s="278"/>
      <c r="O35" s="278"/>
      <c r="P35" s="278"/>
      <c r="Q35" s="279"/>
      <c r="R35" s="125">
        <v>28</v>
      </c>
      <c r="S35" s="119">
        <v>45262894.94</v>
      </c>
      <c r="T35" s="120">
        <v>65441620.685094506</v>
      </c>
      <c r="U35" s="126">
        <f t="shared" si="6"/>
        <v>110704515.6250945</v>
      </c>
      <c r="V35" s="119">
        <v>0</v>
      </c>
      <c r="W35" s="120">
        <v>64111579.5840044</v>
      </c>
      <c r="X35" s="121">
        <f t="shared" si="7"/>
        <v>64111579.5840044</v>
      </c>
      <c r="Y35" s="117">
        <f t="shared" si="0"/>
        <v>0</v>
      </c>
      <c r="Z35" s="117">
        <f t="shared" si="1"/>
        <v>0</v>
      </c>
      <c r="AA35" s="117">
        <f t="shared" si="2"/>
        <v>0</v>
      </c>
      <c r="AB35" s="117">
        <f t="shared" si="3"/>
        <v>0</v>
      </c>
      <c r="AC35" s="117">
        <f t="shared" si="4"/>
        <v>3592240.1276407987</v>
      </c>
      <c r="AD35" s="117">
        <f t="shared" si="5"/>
        <v>3592240.1276407987</v>
      </c>
    </row>
    <row r="36" spans="1:30" ht="12.75">
      <c r="A36" s="277" t="s">
        <v>330</v>
      </c>
      <c r="B36" s="278"/>
      <c r="C36" s="278"/>
      <c r="D36" s="278"/>
      <c r="E36" s="279"/>
      <c r="F36" s="118">
        <v>29</v>
      </c>
      <c r="G36" s="119">
        <v>0</v>
      </c>
      <c r="H36" s="120">
        <v>0</v>
      </c>
      <c r="I36" s="121">
        <v>0</v>
      </c>
      <c r="J36" s="122">
        <v>0</v>
      </c>
      <c r="K36" s="123">
        <v>0</v>
      </c>
      <c r="L36" s="124">
        <v>0</v>
      </c>
      <c r="M36" s="277" t="s">
        <v>330</v>
      </c>
      <c r="N36" s="278"/>
      <c r="O36" s="278"/>
      <c r="P36" s="278"/>
      <c r="Q36" s="279"/>
      <c r="R36" s="125">
        <v>29</v>
      </c>
      <c r="S36" s="119">
        <v>0</v>
      </c>
      <c r="T36" s="120">
        <v>0</v>
      </c>
      <c r="U36" s="126">
        <f t="shared" si="6"/>
        <v>0</v>
      </c>
      <c r="V36" s="119">
        <v>0</v>
      </c>
      <c r="W36" s="120">
        <v>0</v>
      </c>
      <c r="X36" s="121">
        <f t="shared" si="7"/>
        <v>0</v>
      </c>
      <c r="Y36" s="117">
        <f t="shared" si="0"/>
        <v>0</v>
      </c>
      <c r="Z36" s="117">
        <f t="shared" si="1"/>
        <v>0</v>
      </c>
      <c r="AA36" s="117">
        <f t="shared" si="2"/>
        <v>0</v>
      </c>
      <c r="AB36" s="117">
        <f t="shared" si="3"/>
        <v>0</v>
      </c>
      <c r="AC36" s="117">
        <f t="shared" si="4"/>
        <v>0</v>
      </c>
      <c r="AD36" s="117">
        <f t="shared" si="5"/>
        <v>0</v>
      </c>
    </row>
    <row r="37" spans="1:30" ht="12.75">
      <c r="A37" s="277" t="s">
        <v>331</v>
      </c>
      <c r="B37" s="278"/>
      <c r="C37" s="278"/>
      <c r="D37" s="278"/>
      <c r="E37" s="279"/>
      <c r="F37" s="118">
        <v>30</v>
      </c>
      <c r="G37" s="119">
        <v>19096020.79316</v>
      </c>
      <c r="H37" s="120">
        <v>36480740.5140398</v>
      </c>
      <c r="I37" s="121">
        <v>55576761.3071998</v>
      </c>
      <c r="J37" s="122">
        <v>43679544.39461</v>
      </c>
      <c r="K37" s="123">
        <v>198915003.02310678</v>
      </c>
      <c r="L37" s="124">
        <v>242594547.4177168</v>
      </c>
      <c r="M37" s="277" t="s">
        <v>331</v>
      </c>
      <c r="N37" s="278"/>
      <c r="O37" s="278"/>
      <c r="P37" s="278"/>
      <c r="Q37" s="279"/>
      <c r="R37" s="125">
        <v>30</v>
      </c>
      <c r="S37" s="119">
        <v>19096020.79316</v>
      </c>
      <c r="T37" s="120">
        <v>36480740.5140398</v>
      </c>
      <c r="U37" s="126">
        <f t="shared" si="6"/>
        <v>55576761.3071998</v>
      </c>
      <c r="V37" s="119">
        <v>44571305.99</v>
      </c>
      <c r="W37" s="120">
        <v>27504677.86918</v>
      </c>
      <c r="X37" s="121">
        <f t="shared" si="7"/>
        <v>72075983.85918</v>
      </c>
      <c r="Y37" s="117">
        <f t="shared" si="0"/>
        <v>0</v>
      </c>
      <c r="Z37" s="117">
        <f t="shared" si="1"/>
        <v>0</v>
      </c>
      <c r="AA37" s="117">
        <f t="shared" si="2"/>
        <v>0</v>
      </c>
      <c r="AB37" s="117">
        <f t="shared" si="3"/>
        <v>-891761.5953899994</v>
      </c>
      <c r="AC37" s="117">
        <f t="shared" si="4"/>
        <v>171410325.1539268</v>
      </c>
      <c r="AD37" s="117">
        <f t="shared" si="5"/>
        <v>170518563.5585368</v>
      </c>
    </row>
    <row r="38" spans="1:30" ht="12.75">
      <c r="A38" s="277" t="s">
        <v>332</v>
      </c>
      <c r="B38" s="278"/>
      <c r="C38" s="278"/>
      <c r="D38" s="278"/>
      <c r="E38" s="279"/>
      <c r="F38" s="118">
        <v>31</v>
      </c>
      <c r="G38" s="119">
        <v>0</v>
      </c>
      <c r="H38" s="120">
        <v>0</v>
      </c>
      <c r="I38" s="121">
        <v>0</v>
      </c>
      <c r="J38" s="122">
        <v>0</v>
      </c>
      <c r="K38" s="123">
        <v>0</v>
      </c>
      <c r="L38" s="124">
        <v>0</v>
      </c>
      <c r="M38" s="277" t="s">
        <v>332</v>
      </c>
      <c r="N38" s="278"/>
      <c r="O38" s="278"/>
      <c r="P38" s="278"/>
      <c r="Q38" s="279"/>
      <c r="R38" s="125">
        <v>31</v>
      </c>
      <c r="S38" s="119">
        <v>0</v>
      </c>
      <c r="T38" s="120">
        <v>0</v>
      </c>
      <c r="U38" s="126">
        <f t="shared" si="6"/>
        <v>0</v>
      </c>
      <c r="V38" s="119">
        <v>0</v>
      </c>
      <c r="W38" s="120">
        <v>0</v>
      </c>
      <c r="X38" s="121">
        <f t="shared" si="7"/>
        <v>0</v>
      </c>
      <c r="Y38" s="117">
        <f t="shared" si="0"/>
        <v>0</v>
      </c>
      <c r="Z38" s="117">
        <f t="shared" si="1"/>
        <v>0</v>
      </c>
      <c r="AA38" s="117">
        <f t="shared" si="2"/>
        <v>0</v>
      </c>
      <c r="AB38" s="117">
        <f t="shared" si="3"/>
        <v>0</v>
      </c>
      <c r="AC38" s="117">
        <f t="shared" si="4"/>
        <v>0</v>
      </c>
      <c r="AD38" s="117">
        <f t="shared" si="5"/>
        <v>0</v>
      </c>
    </row>
    <row r="39" spans="1:30" ht="12.75">
      <c r="A39" s="277" t="s">
        <v>165</v>
      </c>
      <c r="B39" s="278"/>
      <c r="C39" s="278"/>
      <c r="D39" s="278"/>
      <c r="E39" s="279"/>
      <c r="F39" s="118">
        <v>32</v>
      </c>
      <c r="G39" s="127">
        <v>531670856.2157076</v>
      </c>
      <c r="H39" s="128">
        <v>1544839181.5439577</v>
      </c>
      <c r="I39" s="121">
        <v>2076510037.7596653</v>
      </c>
      <c r="J39" s="130">
        <v>462246650.3105608</v>
      </c>
      <c r="K39" s="130">
        <v>1471429274.738825</v>
      </c>
      <c r="L39" s="124">
        <v>1933675925.049386</v>
      </c>
      <c r="M39" s="277" t="s">
        <v>165</v>
      </c>
      <c r="N39" s="278"/>
      <c r="O39" s="278"/>
      <c r="P39" s="278"/>
      <c r="Q39" s="279"/>
      <c r="R39" s="125">
        <v>32</v>
      </c>
      <c r="S39" s="127">
        <f>SUM(S40:S42)</f>
        <v>531670856.2157076</v>
      </c>
      <c r="T39" s="128">
        <f>SUM(T40:T42)</f>
        <v>1544839181.5439577</v>
      </c>
      <c r="U39" s="126">
        <f t="shared" si="6"/>
        <v>2076510037.7596653</v>
      </c>
      <c r="V39" s="127">
        <f>SUM(V40:V42)</f>
        <v>525162794.3259079</v>
      </c>
      <c r="W39" s="128">
        <f>SUM(W40:W42)</f>
        <v>1451673351.3251796</v>
      </c>
      <c r="X39" s="121">
        <f t="shared" si="7"/>
        <v>1976836145.6510875</v>
      </c>
      <c r="Y39" s="117">
        <f t="shared" si="0"/>
        <v>0</v>
      </c>
      <c r="Z39" s="117">
        <f t="shared" si="1"/>
        <v>0</v>
      </c>
      <c r="AA39" s="117">
        <f t="shared" si="2"/>
        <v>0</v>
      </c>
      <c r="AB39" s="117">
        <f t="shared" si="3"/>
        <v>-62916144.01534706</v>
      </c>
      <c r="AC39" s="117">
        <f t="shared" si="4"/>
        <v>19755923.413645506</v>
      </c>
      <c r="AD39" s="117">
        <f t="shared" si="5"/>
        <v>-43160220.6017015</v>
      </c>
    </row>
    <row r="40" spans="1:30" ht="12.75">
      <c r="A40" s="277" t="s">
        <v>333</v>
      </c>
      <c r="B40" s="278"/>
      <c r="C40" s="278"/>
      <c r="D40" s="278"/>
      <c r="E40" s="279"/>
      <c r="F40" s="118">
        <v>33</v>
      </c>
      <c r="G40" s="119">
        <v>454072938.2959704</v>
      </c>
      <c r="H40" s="120">
        <v>1328497010.9230356</v>
      </c>
      <c r="I40" s="121">
        <v>1782569949.219006</v>
      </c>
      <c r="J40" s="122">
        <v>412970407.13701004</v>
      </c>
      <c r="K40" s="123">
        <v>1229778905.772455</v>
      </c>
      <c r="L40" s="124">
        <v>1642749312.909465</v>
      </c>
      <c r="M40" s="277" t="s">
        <v>333</v>
      </c>
      <c r="N40" s="278"/>
      <c r="O40" s="278"/>
      <c r="P40" s="278"/>
      <c r="Q40" s="279"/>
      <c r="R40" s="125">
        <v>33</v>
      </c>
      <c r="S40" s="119">
        <v>454072938.2959704</v>
      </c>
      <c r="T40" s="120">
        <v>1328497010.9230356</v>
      </c>
      <c r="U40" s="126">
        <f t="shared" si="6"/>
        <v>1782569949.219006</v>
      </c>
      <c r="V40" s="119">
        <v>429576053.282668</v>
      </c>
      <c r="W40" s="120">
        <v>1245497089.75719</v>
      </c>
      <c r="X40" s="121">
        <f t="shared" si="7"/>
        <v>1675073143.0398579</v>
      </c>
      <c r="Y40" s="117">
        <f aca="true" t="shared" si="8" ref="Y40:Y71">+G40-S40</f>
        <v>0</v>
      </c>
      <c r="Z40" s="117">
        <f aca="true" t="shared" si="9" ref="Z40:Z71">+H40-T40</f>
        <v>0</v>
      </c>
      <c r="AA40" s="117">
        <f aca="true" t="shared" si="10" ref="AA40:AA71">+I40-U40</f>
        <v>0</v>
      </c>
      <c r="AB40" s="117">
        <f aca="true" t="shared" si="11" ref="AB40:AB71">+J40-V40</f>
        <v>-16605646.145657957</v>
      </c>
      <c r="AC40" s="117">
        <f aca="true" t="shared" si="12" ref="AC40:AC71">+K40-W40</f>
        <v>-15718183.984735012</v>
      </c>
      <c r="AD40" s="117">
        <f aca="true" t="shared" si="13" ref="AD40:AD71">+L40-X40</f>
        <v>-32323830.13039279</v>
      </c>
    </row>
    <row r="41" spans="1:30" ht="12.75">
      <c r="A41" s="277" t="s">
        <v>334</v>
      </c>
      <c r="B41" s="278"/>
      <c r="C41" s="278"/>
      <c r="D41" s="278"/>
      <c r="E41" s="279"/>
      <c r="F41" s="118">
        <v>34</v>
      </c>
      <c r="G41" s="119">
        <v>77597917.9197372</v>
      </c>
      <c r="H41" s="120">
        <v>213530328.15209052</v>
      </c>
      <c r="I41" s="121">
        <v>291128246.0718277</v>
      </c>
      <c r="J41" s="122">
        <v>49276243.17355081</v>
      </c>
      <c r="K41" s="123">
        <v>240147600.30928</v>
      </c>
      <c r="L41" s="124">
        <v>289423843.4828308</v>
      </c>
      <c r="M41" s="277" t="s">
        <v>334</v>
      </c>
      <c r="N41" s="278"/>
      <c r="O41" s="278"/>
      <c r="P41" s="278"/>
      <c r="Q41" s="279"/>
      <c r="R41" s="125">
        <v>34</v>
      </c>
      <c r="S41" s="119">
        <v>77597917.9197372</v>
      </c>
      <c r="T41" s="120">
        <v>213530328.15209052</v>
      </c>
      <c r="U41" s="126">
        <f t="shared" si="6"/>
        <v>291128246.0718277</v>
      </c>
      <c r="V41" s="119">
        <v>95586741.0432399</v>
      </c>
      <c r="W41" s="120">
        <v>203418404.438763</v>
      </c>
      <c r="X41" s="121">
        <f t="shared" si="7"/>
        <v>299005145.4820029</v>
      </c>
      <c r="Y41" s="117">
        <f t="shared" si="8"/>
        <v>0</v>
      </c>
      <c r="Z41" s="117">
        <f t="shared" si="9"/>
        <v>0</v>
      </c>
      <c r="AA41" s="117">
        <f t="shared" si="10"/>
        <v>0</v>
      </c>
      <c r="AB41" s="117">
        <f t="shared" si="11"/>
        <v>-46310497.8696891</v>
      </c>
      <c r="AC41" s="117">
        <f t="shared" si="12"/>
        <v>36729195.870517015</v>
      </c>
      <c r="AD41" s="117">
        <f t="shared" si="13"/>
        <v>-9581301.999172091</v>
      </c>
    </row>
    <row r="42" spans="1:30" ht="12.75">
      <c r="A42" s="277" t="s">
        <v>335</v>
      </c>
      <c r="B42" s="278"/>
      <c r="C42" s="278"/>
      <c r="D42" s="278"/>
      <c r="E42" s="279"/>
      <c r="F42" s="118">
        <v>35</v>
      </c>
      <c r="G42" s="119">
        <v>0</v>
      </c>
      <c r="H42" s="120">
        <v>2811842.4688315</v>
      </c>
      <c r="I42" s="121">
        <v>2811842.4688315</v>
      </c>
      <c r="J42" s="122">
        <v>0</v>
      </c>
      <c r="K42" s="123">
        <v>1502768.6570901</v>
      </c>
      <c r="L42" s="124">
        <v>1502768.6570901</v>
      </c>
      <c r="M42" s="277" t="s">
        <v>335</v>
      </c>
      <c r="N42" s="278"/>
      <c r="O42" s="278"/>
      <c r="P42" s="278"/>
      <c r="Q42" s="279"/>
      <c r="R42" s="125">
        <v>35</v>
      </c>
      <c r="S42" s="119">
        <v>0</v>
      </c>
      <c r="T42" s="120">
        <v>2811842.4688315</v>
      </c>
      <c r="U42" s="126">
        <f t="shared" si="6"/>
        <v>2811842.4688315</v>
      </c>
      <c r="V42" s="119">
        <v>0</v>
      </c>
      <c r="W42" s="120">
        <v>2757857.129226801</v>
      </c>
      <c r="X42" s="121">
        <f t="shared" si="7"/>
        <v>2757857.129226801</v>
      </c>
      <c r="Y42" s="117">
        <f t="shared" si="8"/>
        <v>0</v>
      </c>
      <c r="Z42" s="117">
        <f t="shared" si="9"/>
        <v>0</v>
      </c>
      <c r="AA42" s="117">
        <f t="shared" si="10"/>
        <v>0</v>
      </c>
      <c r="AB42" s="117">
        <f t="shared" si="11"/>
        <v>0</v>
      </c>
      <c r="AC42" s="117">
        <f t="shared" si="12"/>
        <v>-1255088.472136701</v>
      </c>
      <c r="AD42" s="117">
        <f t="shared" si="13"/>
        <v>-1255088.472136701</v>
      </c>
    </row>
    <row r="43" spans="1:30" ht="24" customHeight="1">
      <c r="A43" s="274" t="s">
        <v>188</v>
      </c>
      <c r="B43" s="275"/>
      <c r="C43" s="275"/>
      <c r="D43" s="278"/>
      <c r="E43" s="279"/>
      <c r="F43" s="118">
        <v>36</v>
      </c>
      <c r="G43" s="119">
        <v>0</v>
      </c>
      <c r="H43" s="120">
        <v>0</v>
      </c>
      <c r="I43" s="121">
        <v>0</v>
      </c>
      <c r="J43" s="122">
        <v>0</v>
      </c>
      <c r="K43" s="123">
        <v>0</v>
      </c>
      <c r="L43" s="124">
        <v>0</v>
      </c>
      <c r="M43" s="274" t="s">
        <v>188</v>
      </c>
      <c r="N43" s="275"/>
      <c r="O43" s="275"/>
      <c r="P43" s="278"/>
      <c r="Q43" s="279"/>
      <c r="R43" s="125">
        <v>36</v>
      </c>
      <c r="S43" s="119">
        <v>0</v>
      </c>
      <c r="T43" s="120">
        <v>0</v>
      </c>
      <c r="U43" s="126">
        <f t="shared" si="6"/>
        <v>0</v>
      </c>
      <c r="V43" s="119">
        <v>0</v>
      </c>
      <c r="W43" s="120"/>
      <c r="X43" s="121">
        <f t="shared" si="7"/>
        <v>0</v>
      </c>
      <c r="Y43" s="117">
        <f t="shared" si="8"/>
        <v>0</v>
      </c>
      <c r="Z43" s="117">
        <f t="shared" si="9"/>
        <v>0</v>
      </c>
      <c r="AA43" s="117">
        <f t="shared" si="10"/>
        <v>0</v>
      </c>
      <c r="AB43" s="117">
        <f t="shared" si="11"/>
        <v>0</v>
      </c>
      <c r="AC43" s="117">
        <f t="shared" si="12"/>
        <v>0</v>
      </c>
      <c r="AD43" s="117">
        <f t="shared" si="13"/>
        <v>0</v>
      </c>
    </row>
    <row r="44" spans="1:30" ht="24" customHeight="1">
      <c r="A44" s="274" t="s">
        <v>189</v>
      </c>
      <c r="B44" s="275"/>
      <c r="C44" s="275"/>
      <c r="D44" s="278"/>
      <c r="E44" s="279"/>
      <c r="F44" s="118">
        <v>37</v>
      </c>
      <c r="G44" s="119">
        <v>34582316.52</v>
      </c>
      <c r="H44" s="120">
        <v>0</v>
      </c>
      <c r="I44" s="121">
        <v>34582316.52</v>
      </c>
      <c r="J44" s="122">
        <v>138599114.20051</v>
      </c>
      <c r="K44" s="123">
        <v>0</v>
      </c>
      <c r="L44" s="124">
        <v>138599114.20051</v>
      </c>
      <c r="M44" s="274" t="s">
        <v>189</v>
      </c>
      <c r="N44" s="275"/>
      <c r="O44" s="275"/>
      <c r="P44" s="278"/>
      <c r="Q44" s="279"/>
      <c r="R44" s="125">
        <v>37</v>
      </c>
      <c r="S44" s="119">
        <v>34582316.52</v>
      </c>
      <c r="T44" s="120">
        <v>0</v>
      </c>
      <c r="U44" s="126">
        <f t="shared" si="6"/>
        <v>34582316.52</v>
      </c>
      <c r="V44" s="119">
        <v>90390081.84</v>
      </c>
      <c r="W44" s="120"/>
      <c r="X44" s="121">
        <f t="shared" si="7"/>
        <v>90390081.84</v>
      </c>
      <c r="Y44" s="117">
        <f t="shared" si="8"/>
        <v>0</v>
      </c>
      <c r="Z44" s="117">
        <f t="shared" si="9"/>
        <v>0</v>
      </c>
      <c r="AA44" s="117">
        <f t="shared" si="10"/>
        <v>0</v>
      </c>
      <c r="AB44" s="117">
        <f t="shared" si="11"/>
        <v>48209032.36050999</v>
      </c>
      <c r="AC44" s="117">
        <f t="shared" si="12"/>
        <v>0</v>
      </c>
      <c r="AD44" s="117">
        <f t="shared" si="13"/>
        <v>48209032.36050999</v>
      </c>
    </row>
    <row r="45" spans="1:30" ht="12.75">
      <c r="A45" s="274" t="s">
        <v>166</v>
      </c>
      <c r="B45" s="275"/>
      <c r="C45" s="275"/>
      <c r="D45" s="278"/>
      <c r="E45" s="279"/>
      <c r="F45" s="118">
        <v>38</v>
      </c>
      <c r="G45" s="127">
        <v>352494.23136000003</v>
      </c>
      <c r="H45" s="128">
        <v>163321598.4190607</v>
      </c>
      <c r="I45" s="121">
        <v>163674092.6504207</v>
      </c>
      <c r="J45" s="130">
        <v>335889.93935999996</v>
      </c>
      <c r="K45" s="130">
        <v>197754949.12436193</v>
      </c>
      <c r="L45" s="124">
        <v>198090839.06372195</v>
      </c>
      <c r="M45" s="274" t="s">
        <v>166</v>
      </c>
      <c r="N45" s="275"/>
      <c r="O45" s="275"/>
      <c r="P45" s="278"/>
      <c r="Q45" s="279"/>
      <c r="R45" s="125">
        <v>38</v>
      </c>
      <c r="S45" s="127">
        <f>SUM(S46:S52)</f>
        <v>352494.23136000003</v>
      </c>
      <c r="T45" s="128">
        <f>SUM(T46:T52)</f>
        <v>163321598.4190607</v>
      </c>
      <c r="U45" s="126">
        <f t="shared" si="6"/>
        <v>163674092.6504207</v>
      </c>
      <c r="V45" s="127">
        <f>SUM(V46:V52)</f>
        <v>203576.2989999999</v>
      </c>
      <c r="W45" s="128">
        <f>SUM(W46:W52)</f>
        <v>209959867.32284993</v>
      </c>
      <c r="X45" s="121">
        <f t="shared" si="7"/>
        <v>210163443.62184992</v>
      </c>
      <c r="Y45" s="117">
        <f t="shared" si="8"/>
        <v>0</v>
      </c>
      <c r="Z45" s="117">
        <f t="shared" si="9"/>
        <v>0</v>
      </c>
      <c r="AA45" s="117">
        <f t="shared" si="10"/>
        <v>0</v>
      </c>
      <c r="AB45" s="117">
        <f t="shared" si="11"/>
        <v>132313.64036000005</v>
      </c>
      <c r="AC45" s="117">
        <f t="shared" si="12"/>
        <v>-12204918.198487997</v>
      </c>
      <c r="AD45" s="117">
        <f t="shared" si="13"/>
        <v>-12072604.55812797</v>
      </c>
    </row>
    <row r="46" spans="1:30" ht="12.75">
      <c r="A46" s="277" t="s">
        <v>336</v>
      </c>
      <c r="B46" s="278"/>
      <c r="C46" s="278"/>
      <c r="D46" s="278"/>
      <c r="E46" s="279"/>
      <c r="F46" s="118">
        <v>39</v>
      </c>
      <c r="G46" s="119">
        <v>83060.53136000001</v>
      </c>
      <c r="H46" s="120">
        <v>24536696.600820795</v>
      </c>
      <c r="I46" s="121">
        <v>24619757.132180795</v>
      </c>
      <c r="J46" s="122">
        <v>59355.34936</v>
      </c>
      <c r="K46" s="123">
        <v>26889412.497531995</v>
      </c>
      <c r="L46" s="124">
        <v>26948767.846891996</v>
      </c>
      <c r="M46" s="277" t="s">
        <v>336</v>
      </c>
      <c r="N46" s="278"/>
      <c r="O46" s="278"/>
      <c r="P46" s="278"/>
      <c r="Q46" s="279"/>
      <c r="R46" s="125">
        <v>39</v>
      </c>
      <c r="S46" s="119">
        <v>83060.53136000001</v>
      </c>
      <c r="T46" s="120">
        <v>24536696.600820795</v>
      </c>
      <c r="U46" s="126">
        <f t="shared" si="6"/>
        <v>24619757.132180795</v>
      </c>
      <c r="V46" s="119">
        <v>7260.438999999999</v>
      </c>
      <c r="W46" s="120">
        <v>47072147.96477239</v>
      </c>
      <c r="X46" s="121">
        <f>V46+W46</f>
        <v>47079408.40377239</v>
      </c>
      <c r="Y46" s="117">
        <f t="shared" si="8"/>
        <v>0</v>
      </c>
      <c r="Z46" s="117">
        <f t="shared" si="9"/>
        <v>0</v>
      </c>
      <c r="AA46" s="117">
        <f t="shared" si="10"/>
        <v>0</v>
      </c>
      <c r="AB46" s="117">
        <f t="shared" si="11"/>
        <v>52094.91036</v>
      </c>
      <c r="AC46" s="117">
        <f t="shared" si="12"/>
        <v>-20182735.467240393</v>
      </c>
      <c r="AD46" s="117">
        <f t="shared" si="13"/>
        <v>-20130640.556880396</v>
      </c>
    </row>
    <row r="47" spans="1:30" ht="12.75">
      <c r="A47" s="277" t="s">
        <v>337</v>
      </c>
      <c r="B47" s="278"/>
      <c r="C47" s="278"/>
      <c r="D47" s="278"/>
      <c r="E47" s="279"/>
      <c r="F47" s="118">
        <v>40</v>
      </c>
      <c r="G47" s="119">
        <v>269433.7</v>
      </c>
      <c r="H47" s="120">
        <v>0</v>
      </c>
      <c r="I47" s="121">
        <v>269433.7</v>
      </c>
      <c r="J47" s="122">
        <v>276534.58999999997</v>
      </c>
      <c r="K47" s="123">
        <v>0</v>
      </c>
      <c r="L47" s="124">
        <v>276534.58999999997</v>
      </c>
      <c r="M47" s="277" t="s">
        <v>337</v>
      </c>
      <c r="N47" s="278"/>
      <c r="O47" s="278"/>
      <c r="P47" s="278"/>
      <c r="Q47" s="279"/>
      <c r="R47" s="125">
        <v>40</v>
      </c>
      <c r="S47" s="119">
        <v>269433.7</v>
      </c>
      <c r="T47" s="120">
        <v>0</v>
      </c>
      <c r="U47" s="126">
        <f t="shared" si="6"/>
        <v>269433.7</v>
      </c>
      <c r="V47" s="119">
        <v>196315.8599999999</v>
      </c>
      <c r="W47" s="120">
        <v>0</v>
      </c>
      <c r="X47" s="121">
        <f t="shared" si="7"/>
        <v>196315.8599999999</v>
      </c>
      <c r="Y47" s="117">
        <f t="shared" si="8"/>
        <v>0</v>
      </c>
      <c r="Z47" s="117">
        <f t="shared" si="9"/>
        <v>0</v>
      </c>
      <c r="AA47" s="117">
        <f t="shared" si="10"/>
        <v>0</v>
      </c>
      <c r="AB47" s="117">
        <f t="shared" si="11"/>
        <v>80218.73000000007</v>
      </c>
      <c r="AC47" s="117">
        <f t="shared" si="12"/>
        <v>0</v>
      </c>
      <c r="AD47" s="117">
        <f t="shared" si="13"/>
        <v>80218.73000000007</v>
      </c>
    </row>
    <row r="48" spans="1:30" ht="12.75">
      <c r="A48" s="277" t="s">
        <v>338</v>
      </c>
      <c r="B48" s="278"/>
      <c r="C48" s="278"/>
      <c r="D48" s="278"/>
      <c r="E48" s="279"/>
      <c r="F48" s="118">
        <v>41</v>
      </c>
      <c r="G48" s="119">
        <v>0</v>
      </c>
      <c r="H48" s="120">
        <v>138784901.81823993</v>
      </c>
      <c r="I48" s="121">
        <v>138784901.81823993</v>
      </c>
      <c r="J48" s="122">
        <v>0</v>
      </c>
      <c r="K48" s="123">
        <v>170865536.62682995</v>
      </c>
      <c r="L48" s="124">
        <v>170865536.62682995</v>
      </c>
      <c r="M48" s="277" t="s">
        <v>338</v>
      </c>
      <c r="N48" s="278"/>
      <c r="O48" s="278"/>
      <c r="P48" s="278"/>
      <c r="Q48" s="279"/>
      <c r="R48" s="125">
        <v>41</v>
      </c>
      <c r="S48" s="119">
        <v>0</v>
      </c>
      <c r="T48" s="120">
        <v>138784901.81823993</v>
      </c>
      <c r="U48" s="126">
        <f t="shared" si="6"/>
        <v>138784901.81823993</v>
      </c>
      <c r="V48" s="119">
        <v>0</v>
      </c>
      <c r="W48" s="120">
        <v>162887719.35807753</v>
      </c>
      <c r="X48" s="121">
        <f t="shared" si="7"/>
        <v>162887719.35807753</v>
      </c>
      <c r="Y48" s="117">
        <f t="shared" si="8"/>
        <v>0</v>
      </c>
      <c r="Z48" s="117">
        <f t="shared" si="9"/>
        <v>0</v>
      </c>
      <c r="AA48" s="117">
        <f t="shared" si="10"/>
        <v>0</v>
      </c>
      <c r="AB48" s="117">
        <f t="shared" si="11"/>
        <v>0</v>
      </c>
      <c r="AC48" s="117">
        <f t="shared" si="12"/>
        <v>7977817.268752426</v>
      </c>
      <c r="AD48" s="117">
        <f t="shared" si="13"/>
        <v>7977817.268752426</v>
      </c>
    </row>
    <row r="49" spans="1:30" ht="21" customHeight="1">
      <c r="A49" s="277" t="s">
        <v>339</v>
      </c>
      <c r="B49" s="278"/>
      <c r="C49" s="278"/>
      <c r="D49" s="278"/>
      <c r="E49" s="279"/>
      <c r="F49" s="118">
        <v>42</v>
      </c>
      <c r="G49" s="119">
        <v>0</v>
      </c>
      <c r="H49" s="120">
        <v>0</v>
      </c>
      <c r="I49" s="121">
        <v>0</v>
      </c>
      <c r="J49" s="122">
        <v>0</v>
      </c>
      <c r="K49" s="123">
        <v>0</v>
      </c>
      <c r="L49" s="124">
        <v>0</v>
      </c>
      <c r="M49" s="277" t="s">
        <v>339</v>
      </c>
      <c r="N49" s="278"/>
      <c r="O49" s="278"/>
      <c r="P49" s="278"/>
      <c r="Q49" s="279"/>
      <c r="R49" s="125">
        <v>42</v>
      </c>
      <c r="S49" s="119">
        <v>0</v>
      </c>
      <c r="T49" s="120">
        <v>0</v>
      </c>
      <c r="U49" s="126">
        <f t="shared" si="6"/>
        <v>0</v>
      </c>
      <c r="V49" s="119">
        <v>0</v>
      </c>
      <c r="W49" s="120">
        <v>0</v>
      </c>
      <c r="X49" s="121">
        <f t="shared" si="7"/>
        <v>0</v>
      </c>
      <c r="Y49" s="117">
        <f t="shared" si="8"/>
        <v>0</v>
      </c>
      <c r="Z49" s="117">
        <f t="shared" si="9"/>
        <v>0</v>
      </c>
      <c r="AA49" s="117">
        <f t="shared" si="10"/>
        <v>0</v>
      </c>
      <c r="AB49" s="117">
        <f t="shared" si="11"/>
        <v>0</v>
      </c>
      <c r="AC49" s="117">
        <f t="shared" si="12"/>
        <v>0</v>
      </c>
      <c r="AD49" s="117">
        <f t="shared" si="13"/>
        <v>0</v>
      </c>
    </row>
    <row r="50" spans="1:30" ht="12.75">
      <c r="A50" s="277" t="s">
        <v>289</v>
      </c>
      <c r="B50" s="278"/>
      <c r="C50" s="278"/>
      <c r="D50" s="278"/>
      <c r="E50" s="279"/>
      <c r="F50" s="118">
        <v>43</v>
      </c>
      <c r="G50" s="119">
        <v>0</v>
      </c>
      <c r="H50" s="120">
        <v>0</v>
      </c>
      <c r="I50" s="121">
        <v>0</v>
      </c>
      <c r="J50" s="122">
        <v>0</v>
      </c>
      <c r="K50" s="123">
        <v>0</v>
      </c>
      <c r="L50" s="124">
        <v>0</v>
      </c>
      <c r="M50" s="277" t="s">
        <v>289</v>
      </c>
      <c r="N50" s="278"/>
      <c r="O50" s="278"/>
      <c r="P50" s="278"/>
      <c r="Q50" s="279"/>
      <c r="R50" s="125">
        <v>43</v>
      </c>
      <c r="S50" s="119">
        <v>0</v>
      </c>
      <c r="T50" s="120">
        <v>0</v>
      </c>
      <c r="U50" s="126">
        <f t="shared" si="6"/>
        <v>0</v>
      </c>
      <c r="V50" s="119">
        <v>0</v>
      </c>
      <c r="W50" s="120">
        <v>0</v>
      </c>
      <c r="X50" s="121">
        <f t="shared" si="7"/>
        <v>0</v>
      </c>
      <c r="Y50" s="117">
        <f t="shared" si="8"/>
        <v>0</v>
      </c>
      <c r="Z50" s="117">
        <f t="shared" si="9"/>
        <v>0</v>
      </c>
      <c r="AA50" s="117">
        <f t="shared" si="10"/>
        <v>0</v>
      </c>
      <c r="AB50" s="117">
        <f t="shared" si="11"/>
        <v>0</v>
      </c>
      <c r="AC50" s="117">
        <f t="shared" si="12"/>
        <v>0</v>
      </c>
      <c r="AD50" s="117">
        <f t="shared" si="13"/>
        <v>0</v>
      </c>
    </row>
    <row r="51" spans="1:30" ht="12.75">
      <c r="A51" s="277" t="s">
        <v>290</v>
      </c>
      <c r="B51" s="278"/>
      <c r="C51" s="278"/>
      <c r="D51" s="278"/>
      <c r="E51" s="279"/>
      <c r="F51" s="118">
        <v>44</v>
      </c>
      <c r="G51" s="119">
        <v>0</v>
      </c>
      <c r="H51" s="120">
        <v>0</v>
      </c>
      <c r="I51" s="121">
        <v>0</v>
      </c>
      <c r="J51" s="122">
        <v>0</v>
      </c>
      <c r="K51" s="123">
        <v>0</v>
      </c>
      <c r="L51" s="124">
        <v>0</v>
      </c>
      <c r="M51" s="277" t="s">
        <v>290</v>
      </c>
      <c r="N51" s="278"/>
      <c r="O51" s="278"/>
      <c r="P51" s="278"/>
      <c r="Q51" s="279"/>
      <c r="R51" s="125">
        <v>44</v>
      </c>
      <c r="S51" s="119">
        <v>0</v>
      </c>
      <c r="T51" s="120">
        <v>0</v>
      </c>
      <c r="U51" s="126">
        <f t="shared" si="6"/>
        <v>0</v>
      </c>
      <c r="V51" s="119">
        <v>0</v>
      </c>
      <c r="W51" s="120">
        <v>0</v>
      </c>
      <c r="X51" s="121">
        <f t="shared" si="7"/>
        <v>0</v>
      </c>
      <c r="Y51" s="117">
        <f t="shared" si="8"/>
        <v>0</v>
      </c>
      <c r="Z51" s="117">
        <f t="shared" si="9"/>
        <v>0</v>
      </c>
      <c r="AA51" s="117">
        <f t="shared" si="10"/>
        <v>0</v>
      </c>
      <c r="AB51" s="117">
        <f t="shared" si="11"/>
        <v>0</v>
      </c>
      <c r="AC51" s="117">
        <f t="shared" si="12"/>
        <v>0</v>
      </c>
      <c r="AD51" s="117">
        <f t="shared" si="13"/>
        <v>0</v>
      </c>
    </row>
    <row r="52" spans="1:30" ht="21.75" customHeight="1">
      <c r="A52" s="277" t="s">
        <v>291</v>
      </c>
      <c r="B52" s="278"/>
      <c r="C52" s="278"/>
      <c r="D52" s="278"/>
      <c r="E52" s="279"/>
      <c r="F52" s="118">
        <v>45</v>
      </c>
      <c r="G52" s="119">
        <v>0</v>
      </c>
      <c r="H52" s="120">
        <v>0</v>
      </c>
      <c r="I52" s="121">
        <v>0</v>
      </c>
      <c r="J52" s="122">
        <v>0</v>
      </c>
      <c r="K52" s="123">
        <v>0</v>
      </c>
      <c r="L52" s="124">
        <v>0</v>
      </c>
      <c r="M52" s="277" t="s">
        <v>291</v>
      </c>
      <c r="N52" s="278"/>
      <c r="O52" s="278"/>
      <c r="P52" s="278"/>
      <c r="Q52" s="279"/>
      <c r="R52" s="125">
        <v>45</v>
      </c>
      <c r="S52" s="119">
        <v>0</v>
      </c>
      <c r="T52" s="120">
        <v>0</v>
      </c>
      <c r="U52" s="126">
        <f t="shared" si="6"/>
        <v>0</v>
      </c>
      <c r="V52" s="119">
        <v>0</v>
      </c>
      <c r="W52" s="120">
        <v>0</v>
      </c>
      <c r="X52" s="121">
        <f t="shared" si="7"/>
        <v>0</v>
      </c>
      <c r="Y52" s="117">
        <f t="shared" si="8"/>
        <v>0</v>
      </c>
      <c r="Z52" s="117">
        <f t="shared" si="9"/>
        <v>0</v>
      </c>
      <c r="AA52" s="117">
        <f t="shared" si="10"/>
        <v>0</v>
      </c>
      <c r="AB52" s="117">
        <f t="shared" si="11"/>
        <v>0</v>
      </c>
      <c r="AC52" s="117">
        <f t="shared" si="12"/>
        <v>0</v>
      </c>
      <c r="AD52" s="117">
        <f t="shared" si="13"/>
        <v>0</v>
      </c>
    </row>
    <row r="53" spans="1:30" ht="12.75">
      <c r="A53" s="274" t="s">
        <v>167</v>
      </c>
      <c r="B53" s="275"/>
      <c r="C53" s="275"/>
      <c r="D53" s="278"/>
      <c r="E53" s="279"/>
      <c r="F53" s="118">
        <v>46</v>
      </c>
      <c r="G53" s="127">
        <v>1049512.81</v>
      </c>
      <c r="H53" s="128">
        <v>158803744.0345232</v>
      </c>
      <c r="I53" s="121">
        <v>159853256.8445232</v>
      </c>
      <c r="J53" s="130">
        <v>-5.820766091346741E-11</v>
      </c>
      <c r="K53" s="130">
        <v>104738384.27037485</v>
      </c>
      <c r="L53" s="124">
        <v>104738384.27037485</v>
      </c>
      <c r="M53" s="274" t="s">
        <v>167</v>
      </c>
      <c r="N53" s="275"/>
      <c r="O53" s="275"/>
      <c r="P53" s="278"/>
      <c r="Q53" s="279"/>
      <c r="R53" s="125">
        <v>46</v>
      </c>
      <c r="S53" s="127">
        <f>S54+S55</f>
        <v>1049512.81</v>
      </c>
      <c r="T53" s="128">
        <f>T54+T55</f>
        <v>158803744.0345232</v>
      </c>
      <c r="U53" s="126">
        <f t="shared" si="6"/>
        <v>159853256.8445232</v>
      </c>
      <c r="V53" s="127">
        <f>V54+V55</f>
        <v>-2.3283064365386963E-10</v>
      </c>
      <c r="W53" s="128">
        <f>W54+W55</f>
        <v>137941552.02600285</v>
      </c>
      <c r="X53" s="121">
        <f t="shared" si="7"/>
        <v>137941552.02600285</v>
      </c>
      <c r="Y53" s="117">
        <f t="shared" si="8"/>
        <v>0</v>
      </c>
      <c r="Z53" s="117">
        <f t="shared" si="9"/>
        <v>0</v>
      </c>
      <c r="AA53" s="117">
        <f t="shared" si="10"/>
        <v>0</v>
      </c>
      <c r="AB53" s="117">
        <f t="shared" si="11"/>
        <v>1.7462298274040222E-10</v>
      </c>
      <c r="AC53" s="117">
        <f t="shared" si="12"/>
        <v>-33203167.755628005</v>
      </c>
      <c r="AD53" s="117">
        <f t="shared" si="13"/>
        <v>-33203167.755628005</v>
      </c>
    </row>
    <row r="54" spans="1:30" ht="12.75">
      <c r="A54" s="277" t="s">
        <v>340</v>
      </c>
      <c r="B54" s="278"/>
      <c r="C54" s="278"/>
      <c r="D54" s="278"/>
      <c r="E54" s="279"/>
      <c r="F54" s="118">
        <v>47</v>
      </c>
      <c r="G54" s="119">
        <v>1049512.81</v>
      </c>
      <c r="H54" s="120">
        <v>141546877.86452317</v>
      </c>
      <c r="I54" s="121">
        <v>142596390.67452317</v>
      </c>
      <c r="J54" s="122">
        <v>-5.820766091346741E-11</v>
      </c>
      <c r="K54" s="123">
        <v>100742128.63037485</v>
      </c>
      <c r="L54" s="124">
        <v>100742128.63037485</v>
      </c>
      <c r="M54" s="277" t="s">
        <v>340</v>
      </c>
      <c r="N54" s="278"/>
      <c r="O54" s="278"/>
      <c r="P54" s="278"/>
      <c r="Q54" s="279"/>
      <c r="R54" s="125">
        <v>47</v>
      </c>
      <c r="S54" s="119">
        <v>1049512.81</v>
      </c>
      <c r="T54" s="120">
        <v>141546877.86452317</v>
      </c>
      <c r="U54" s="126">
        <f t="shared" si="6"/>
        <v>142596390.67452317</v>
      </c>
      <c r="V54" s="119">
        <v>-2.3283064365386963E-10</v>
      </c>
      <c r="W54" s="120">
        <v>131891006.56600285</v>
      </c>
      <c r="X54" s="121">
        <f t="shared" si="7"/>
        <v>131891006.56600285</v>
      </c>
      <c r="Y54" s="117">
        <f t="shared" si="8"/>
        <v>0</v>
      </c>
      <c r="Z54" s="117">
        <f t="shared" si="9"/>
        <v>0</v>
      </c>
      <c r="AA54" s="117">
        <f t="shared" si="10"/>
        <v>0</v>
      </c>
      <c r="AB54" s="117">
        <f t="shared" si="11"/>
        <v>1.7462298274040222E-10</v>
      </c>
      <c r="AC54" s="117">
        <f t="shared" si="12"/>
        <v>-31148877.935627997</v>
      </c>
      <c r="AD54" s="117">
        <f t="shared" si="13"/>
        <v>-31148877.935627997</v>
      </c>
    </row>
    <row r="55" spans="1:30" ht="12.75">
      <c r="A55" s="277" t="s">
        <v>341</v>
      </c>
      <c r="B55" s="278"/>
      <c r="C55" s="278"/>
      <c r="D55" s="278"/>
      <c r="E55" s="279"/>
      <c r="F55" s="118">
        <v>48</v>
      </c>
      <c r="G55" s="119">
        <v>0</v>
      </c>
      <c r="H55" s="120">
        <v>17256866.17</v>
      </c>
      <c r="I55" s="121">
        <v>17256866.17</v>
      </c>
      <c r="J55" s="122">
        <v>0</v>
      </c>
      <c r="K55" s="123">
        <v>3996255.64</v>
      </c>
      <c r="L55" s="124">
        <v>3996255.64</v>
      </c>
      <c r="M55" s="277" t="s">
        <v>341</v>
      </c>
      <c r="N55" s="278"/>
      <c r="O55" s="278"/>
      <c r="P55" s="278"/>
      <c r="Q55" s="279"/>
      <c r="R55" s="125">
        <v>48</v>
      </c>
      <c r="S55" s="119">
        <v>0</v>
      </c>
      <c r="T55" s="120">
        <v>17256866.17</v>
      </c>
      <c r="U55" s="126">
        <f t="shared" si="6"/>
        <v>17256866.17</v>
      </c>
      <c r="V55" s="119">
        <v>0</v>
      </c>
      <c r="W55" s="120">
        <v>6050545.46</v>
      </c>
      <c r="X55" s="121">
        <f t="shared" si="7"/>
        <v>6050545.46</v>
      </c>
      <c r="Y55" s="117">
        <f t="shared" si="8"/>
        <v>0</v>
      </c>
      <c r="Z55" s="117">
        <f t="shared" si="9"/>
        <v>0</v>
      </c>
      <c r="AA55" s="117">
        <f t="shared" si="10"/>
        <v>0</v>
      </c>
      <c r="AB55" s="117">
        <f t="shared" si="11"/>
        <v>0</v>
      </c>
      <c r="AC55" s="117">
        <f t="shared" si="12"/>
        <v>-2054289.8199999998</v>
      </c>
      <c r="AD55" s="117">
        <f t="shared" si="13"/>
        <v>-2054289.8199999998</v>
      </c>
    </row>
    <row r="56" spans="1:30" ht="12.75">
      <c r="A56" s="274" t="s">
        <v>168</v>
      </c>
      <c r="B56" s="275"/>
      <c r="C56" s="275"/>
      <c r="D56" s="278"/>
      <c r="E56" s="279"/>
      <c r="F56" s="118">
        <v>49</v>
      </c>
      <c r="G56" s="127">
        <v>21917576.301481552</v>
      </c>
      <c r="H56" s="128">
        <v>939951787.6109424</v>
      </c>
      <c r="I56" s="121">
        <v>961869363.912424</v>
      </c>
      <c r="J56" s="130">
        <v>18717924.817054756</v>
      </c>
      <c r="K56" s="130">
        <v>923831974.7906029</v>
      </c>
      <c r="L56" s="124">
        <v>942549899.6076577</v>
      </c>
      <c r="M56" s="274" t="s">
        <v>168</v>
      </c>
      <c r="N56" s="275"/>
      <c r="O56" s="275"/>
      <c r="P56" s="278"/>
      <c r="Q56" s="279"/>
      <c r="R56" s="125">
        <v>49</v>
      </c>
      <c r="S56" s="127">
        <f>S57+S60+S61</f>
        <v>21917576.301481552</v>
      </c>
      <c r="T56" s="128">
        <f>T57+T60+T61</f>
        <v>939951787.6109424</v>
      </c>
      <c r="U56" s="126">
        <f t="shared" si="6"/>
        <v>961869363.912424</v>
      </c>
      <c r="V56" s="127">
        <f>V57+V60+V61</f>
        <v>46343916.452447444</v>
      </c>
      <c r="W56" s="128">
        <f>W57+W60+W61</f>
        <v>1244603339.5692797</v>
      </c>
      <c r="X56" s="121">
        <f t="shared" si="7"/>
        <v>1290947256.021727</v>
      </c>
      <c r="Y56" s="117">
        <f t="shared" si="8"/>
        <v>0</v>
      </c>
      <c r="Z56" s="117">
        <f t="shared" si="9"/>
        <v>0</v>
      </c>
      <c r="AA56" s="117">
        <f t="shared" si="10"/>
        <v>0</v>
      </c>
      <c r="AB56" s="117">
        <f t="shared" si="11"/>
        <v>-27625991.63539269</v>
      </c>
      <c r="AC56" s="117">
        <f t="shared" si="12"/>
        <v>-320771364.77867675</v>
      </c>
      <c r="AD56" s="117">
        <f t="shared" si="13"/>
        <v>-348397356.4140694</v>
      </c>
    </row>
    <row r="57" spans="1:30" ht="12.75">
      <c r="A57" s="274" t="s">
        <v>169</v>
      </c>
      <c r="B57" s="275"/>
      <c r="C57" s="275"/>
      <c r="D57" s="278"/>
      <c r="E57" s="279"/>
      <c r="F57" s="118">
        <v>50</v>
      </c>
      <c r="G57" s="127">
        <v>560523.1305266</v>
      </c>
      <c r="H57" s="128">
        <v>533018971.30802226</v>
      </c>
      <c r="I57" s="121">
        <v>533579494.43854886</v>
      </c>
      <c r="J57" s="130">
        <v>156176.6063664</v>
      </c>
      <c r="K57" s="130">
        <v>502709472.0339108</v>
      </c>
      <c r="L57" s="124">
        <v>502865648.6402772</v>
      </c>
      <c r="M57" s="274" t="s">
        <v>169</v>
      </c>
      <c r="N57" s="275"/>
      <c r="O57" s="275"/>
      <c r="P57" s="278"/>
      <c r="Q57" s="279"/>
      <c r="R57" s="125">
        <v>50</v>
      </c>
      <c r="S57" s="127">
        <f>S58+S59</f>
        <v>560523.1305266</v>
      </c>
      <c r="T57" s="128">
        <f>T58+T59</f>
        <v>533018971.30802226</v>
      </c>
      <c r="U57" s="126">
        <f t="shared" si="6"/>
        <v>533579494.43854886</v>
      </c>
      <c r="V57" s="127">
        <f>V58+V59</f>
        <v>713855.87</v>
      </c>
      <c r="W57" s="128">
        <f>W58+W59</f>
        <v>800437992.4270325</v>
      </c>
      <c r="X57" s="121">
        <f t="shared" si="7"/>
        <v>801151848.2970325</v>
      </c>
      <c r="Y57" s="117">
        <f t="shared" si="8"/>
        <v>0</v>
      </c>
      <c r="Z57" s="117">
        <f t="shared" si="9"/>
        <v>0</v>
      </c>
      <c r="AA57" s="117">
        <f t="shared" si="10"/>
        <v>0</v>
      </c>
      <c r="AB57" s="117">
        <f t="shared" si="11"/>
        <v>-557679.2636336</v>
      </c>
      <c r="AC57" s="117">
        <f t="shared" si="12"/>
        <v>-297728520.39312166</v>
      </c>
      <c r="AD57" s="117">
        <f t="shared" si="13"/>
        <v>-298286199.65675527</v>
      </c>
    </row>
    <row r="58" spans="1:30" ht="12.75">
      <c r="A58" s="277" t="s">
        <v>292</v>
      </c>
      <c r="B58" s="278"/>
      <c r="C58" s="278"/>
      <c r="D58" s="278"/>
      <c r="E58" s="279"/>
      <c r="F58" s="118">
        <v>51</v>
      </c>
      <c r="G58" s="119">
        <v>72.5705266</v>
      </c>
      <c r="H58" s="120">
        <v>528645147.4680223</v>
      </c>
      <c r="I58" s="121">
        <v>528645220.0385489</v>
      </c>
      <c r="J58" s="122">
        <v>343.37636640000005</v>
      </c>
      <c r="K58" s="123">
        <v>501612413.01391083</v>
      </c>
      <c r="L58" s="124">
        <v>501612756.3902772</v>
      </c>
      <c r="M58" s="277" t="s">
        <v>292</v>
      </c>
      <c r="N58" s="278"/>
      <c r="O58" s="278"/>
      <c r="P58" s="278"/>
      <c r="Q58" s="279"/>
      <c r="R58" s="125">
        <v>51</v>
      </c>
      <c r="S58" s="119">
        <v>72.5705266</v>
      </c>
      <c r="T58" s="120">
        <v>528645147.4680223</v>
      </c>
      <c r="U58" s="126">
        <f t="shared" si="6"/>
        <v>528645220.0385489</v>
      </c>
      <c r="V58" s="119">
        <v>0</v>
      </c>
      <c r="W58" s="120">
        <v>798936062.0170325</v>
      </c>
      <c r="X58" s="121">
        <f t="shared" si="7"/>
        <v>798936062.0170325</v>
      </c>
      <c r="Y58" s="117">
        <f t="shared" si="8"/>
        <v>0</v>
      </c>
      <c r="Z58" s="117">
        <f t="shared" si="9"/>
        <v>0</v>
      </c>
      <c r="AA58" s="117">
        <f t="shared" si="10"/>
        <v>0</v>
      </c>
      <c r="AB58" s="117">
        <f t="shared" si="11"/>
        <v>343.37636640000005</v>
      </c>
      <c r="AC58" s="117">
        <f t="shared" si="12"/>
        <v>-297323649.0031217</v>
      </c>
      <c r="AD58" s="117">
        <f t="shared" si="13"/>
        <v>-297323305.6267553</v>
      </c>
    </row>
    <row r="59" spans="1:30" ht="12.75">
      <c r="A59" s="277" t="s">
        <v>275</v>
      </c>
      <c r="B59" s="278"/>
      <c r="C59" s="278"/>
      <c r="D59" s="278"/>
      <c r="E59" s="279"/>
      <c r="F59" s="118">
        <v>52</v>
      </c>
      <c r="G59" s="119">
        <v>560450.56</v>
      </c>
      <c r="H59" s="120">
        <v>4373823.840000001</v>
      </c>
      <c r="I59" s="121">
        <v>4934274.4</v>
      </c>
      <c r="J59" s="122">
        <v>155833.22999999998</v>
      </c>
      <c r="K59" s="123">
        <v>1097059.02</v>
      </c>
      <c r="L59" s="124">
        <v>1252892.25</v>
      </c>
      <c r="M59" s="277" t="s">
        <v>275</v>
      </c>
      <c r="N59" s="278"/>
      <c r="O59" s="278"/>
      <c r="P59" s="278"/>
      <c r="Q59" s="279"/>
      <c r="R59" s="125">
        <v>52</v>
      </c>
      <c r="S59" s="119">
        <v>560450.56</v>
      </c>
      <c r="T59" s="120">
        <v>4373823.840000001</v>
      </c>
      <c r="U59" s="126">
        <f t="shared" si="6"/>
        <v>4934274.4</v>
      </c>
      <c r="V59" s="119">
        <v>713855.87</v>
      </c>
      <c r="W59" s="120">
        <v>1501930.41000001</v>
      </c>
      <c r="X59" s="121">
        <f t="shared" si="7"/>
        <v>2215786.28000001</v>
      </c>
      <c r="Y59" s="117">
        <f t="shared" si="8"/>
        <v>0</v>
      </c>
      <c r="Z59" s="117">
        <f t="shared" si="9"/>
        <v>0</v>
      </c>
      <c r="AA59" s="117">
        <f t="shared" si="10"/>
        <v>0</v>
      </c>
      <c r="AB59" s="117">
        <f t="shared" si="11"/>
        <v>-558022.64</v>
      </c>
      <c r="AC59" s="117">
        <f t="shared" si="12"/>
        <v>-404871.3900000099</v>
      </c>
      <c r="AD59" s="117">
        <f t="shared" si="13"/>
        <v>-962894.03000001</v>
      </c>
    </row>
    <row r="60" spans="1:30" ht="12.75">
      <c r="A60" s="274" t="s">
        <v>276</v>
      </c>
      <c r="B60" s="275"/>
      <c r="C60" s="275"/>
      <c r="D60" s="278"/>
      <c r="E60" s="279"/>
      <c r="F60" s="118">
        <v>53</v>
      </c>
      <c r="G60" s="119">
        <v>2215.61</v>
      </c>
      <c r="H60" s="120">
        <v>23759851.325247597</v>
      </c>
      <c r="I60" s="121">
        <v>23762066.935247596</v>
      </c>
      <c r="J60" s="122">
        <v>764.92</v>
      </c>
      <c r="K60" s="123">
        <v>40795746.1754678</v>
      </c>
      <c r="L60" s="124">
        <v>40796511.0954678</v>
      </c>
      <c r="M60" s="274" t="s">
        <v>276</v>
      </c>
      <c r="N60" s="275"/>
      <c r="O60" s="275"/>
      <c r="P60" s="278"/>
      <c r="Q60" s="279"/>
      <c r="R60" s="125">
        <v>53</v>
      </c>
      <c r="S60" s="119">
        <v>2215.61</v>
      </c>
      <c r="T60" s="120">
        <v>23759851.325247597</v>
      </c>
      <c r="U60" s="126">
        <f t="shared" si="6"/>
        <v>23762066.935247596</v>
      </c>
      <c r="V60" s="119">
        <v>0</v>
      </c>
      <c r="W60" s="120">
        <v>35527839.00185829</v>
      </c>
      <c r="X60" s="121">
        <f t="shared" si="7"/>
        <v>35527839.00185829</v>
      </c>
      <c r="Y60" s="117">
        <f t="shared" si="8"/>
        <v>0</v>
      </c>
      <c r="Z60" s="117">
        <f t="shared" si="9"/>
        <v>0</v>
      </c>
      <c r="AA60" s="117">
        <f t="shared" si="10"/>
        <v>0</v>
      </c>
      <c r="AB60" s="117">
        <f t="shared" si="11"/>
        <v>764.92</v>
      </c>
      <c r="AC60" s="117">
        <f t="shared" si="12"/>
        <v>5267907.17360951</v>
      </c>
      <c r="AD60" s="117">
        <f t="shared" si="13"/>
        <v>5268672.093609512</v>
      </c>
    </row>
    <row r="61" spans="1:30" ht="12.75">
      <c r="A61" s="274" t="s">
        <v>170</v>
      </c>
      <c r="B61" s="275"/>
      <c r="C61" s="275"/>
      <c r="D61" s="278"/>
      <c r="E61" s="279"/>
      <c r="F61" s="118">
        <v>54</v>
      </c>
      <c r="G61" s="127">
        <v>21354837.56095495</v>
      </c>
      <c r="H61" s="128">
        <v>383172964.9776725</v>
      </c>
      <c r="I61" s="121">
        <v>404527802.53862745</v>
      </c>
      <c r="J61" s="130">
        <v>18560983.290688355</v>
      </c>
      <c r="K61" s="130">
        <v>380326756.5812243</v>
      </c>
      <c r="L61" s="124">
        <v>398887739.8719127</v>
      </c>
      <c r="M61" s="274" t="s">
        <v>170</v>
      </c>
      <c r="N61" s="275"/>
      <c r="O61" s="275"/>
      <c r="P61" s="278"/>
      <c r="Q61" s="279"/>
      <c r="R61" s="125">
        <v>54</v>
      </c>
      <c r="S61" s="127">
        <f>SUM(S62:S64)</f>
        <v>21354837.56095495</v>
      </c>
      <c r="T61" s="128">
        <f>SUM(T62:T64)</f>
        <v>383172964.9776725</v>
      </c>
      <c r="U61" s="126">
        <f t="shared" si="6"/>
        <v>404527802.53862745</v>
      </c>
      <c r="V61" s="127">
        <f>SUM(V62:V64)</f>
        <v>45630060.58244745</v>
      </c>
      <c r="W61" s="128">
        <f>SUM(W62:W64)</f>
        <v>408637508.14038897</v>
      </c>
      <c r="X61" s="121">
        <f t="shared" si="7"/>
        <v>454267568.72283643</v>
      </c>
      <c r="Y61" s="117">
        <f t="shared" si="8"/>
        <v>0</v>
      </c>
      <c r="Z61" s="117">
        <f t="shared" si="9"/>
        <v>0</v>
      </c>
      <c r="AA61" s="117">
        <f t="shared" si="10"/>
        <v>0</v>
      </c>
      <c r="AB61" s="117">
        <f t="shared" si="11"/>
        <v>-27069077.291759092</v>
      </c>
      <c r="AC61" s="117">
        <f t="shared" si="12"/>
        <v>-28310751.559164643</v>
      </c>
      <c r="AD61" s="117">
        <f t="shared" si="13"/>
        <v>-55379828.85092372</v>
      </c>
    </row>
    <row r="62" spans="1:30" ht="12.75">
      <c r="A62" s="277" t="s">
        <v>286</v>
      </c>
      <c r="B62" s="278"/>
      <c r="C62" s="278"/>
      <c r="D62" s="278"/>
      <c r="E62" s="279"/>
      <c r="F62" s="118">
        <v>55</v>
      </c>
      <c r="G62" s="119">
        <v>0</v>
      </c>
      <c r="H62" s="120">
        <v>248158887.41157705</v>
      </c>
      <c r="I62" s="121">
        <v>248158887.41157705</v>
      </c>
      <c r="J62" s="122">
        <v>0</v>
      </c>
      <c r="K62" s="123">
        <v>250924714.43100032</v>
      </c>
      <c r="L62" s="124">
        <v>250924714.43100032</v>
      </c>
      <c r="M62" s="277" t="s">
        <v>286</v>
      </c>
      <c r="N62" s="278"/>
      <c r="O62" s="278"/>
      <c r="P62" s="278"/>
      <c r="Q62" s="279"/>
      <c r="R62" s="125">
        <v>55</v>
      </c>
      <c r="S62" s="119">
        <v>0</v>
      </c>
      <c r="T62" s="120">
        <v>248158887.41157705</v>
      </c>
      <c r="U62" s="126">
        <f t="shared" si="6"/>
        <v>248158887.41157705</v>
      </c>
      <c r="V62" s="119">
        <v>0</v>
      </c>
      <c r="W62" s="120">
        <v>263266202.98491013</v>
      </c>
      <c r="X62" s="121">
        <f t="shared" si="7"/>
        <v>263266202.98491013</v>
      </c>
      <c r="Y62" s="117">
        <f t="shared" si="8"/>
        <v>0</v>
      </c>
      <c r="Z62" s="117">
        <f t="shared" si="9"/>
        <v>0</v>
      </c>
      <c r="AA62" s="117">
        <f t="shared" si="10"/>
        <v>0</v>
      </c>
      <c r="AB62" s="117">
        <f t="shared" si="11"/>
        <v>0</v>
      </c>
      <c r="AC62" s="117">
        <f t="shared" si="12"/>
        <v>-12341488.553909808</v>
      </c>
      <c r="AD62" s="117">
        <f t="shared" si="13"/>
        <v>-12341488.553909808</v>
      </c>
    </row>
    <row r="63" spans="1:30" ht="12.75">
      <c r="A63" s="277" t="s">
        <v>287</v>
      </c>
      <c r="B63" s="278"/>
      <c r="C63" s="278"/>
      <c r="D63" s="278"/>
      <c r="E63" s="279"/>
      <c r="F63" s="118">
        <v>56</v>
      </c>
      <c r="G63" s="119">
        <v>1336776.8404561998</v>
      </c>
      <c r="H63" s="120">
        <v>7824990.2786227</v>
      </c>
      <c r="I63" s="121">
        <v>9161767.1190789</v>
      </c>
      <c r="J63" s="122">
        <v>1191923.104658</v>
      </c>
      <c r="K63" s="123">
        <v>7581968.155656494</v>
      </c>
      <c r="L63" s="124">
        <v>8773891.260314494</v>
      </c>
      <c r="M63" s="277" t="s">
        <v>287</v>
      </c>
      <c r="N63" s="278"/>
      <c r="O63" s="278"/>
      <c r="P63" s="278"/>
      <c r="Q63" s="279"/>
      <c r="R63" s="125">
        <v>56</v>
      </c>
      <c r="S63" s="119">
        <v>1336776.8404561998</v>
      </c>
      <c r="T63" s="120">
        <v>7824990.2786227</v>
      </c>
      <c r="U63" s="126">
        <f t="shared" si="6"/>
        <v>9161767.1190789</v>
      </c>
      <c r="V63" s="119">
        <v>1629602.725018</v>
      </c>
      <c r="W63" s="120">
        <v>7557180.547483978</v>
      </c>
      <c r="X63" s="121">
        <f t="shared" si="7"/>
        <v>9186783.272501977</v>
      </c>
      <c r="Y63" s="117">
        <f t="shared" si="8"/>
        <v>0</v>
      </c>
      <c r="Z63" s="117">
        <f t="shared" si="9"/>
        <v>0</v>
      </c>
      <c r="AA63" s="117">
        <f t="shared" si="10"/>
        <v>0</v>
      </c>
      <c r="AB63" s="117">
        <f t="shared" si="11"/>
        <v>-437679.62036000006</v>
      </c>
      <c r="AC63" s="117">
        <f t="shared" si="12"/>
        <v>24787.60817251634</v>
      </c>
      <c r="AD63" s="117">
        <f t="shared" si="13"/>
        <v>-412892.0121874828</v>
      </c>
    </row>
    <row r="64" spans="1:30" ht="12.75">
      <c r="A64" s="277" t="s">
        <v>342</v>
      </c>
      <c r="B64" s="278"/>
      <c r="C64" s="278"/>
      <c r="D64" s="278"/>
      <c r="E64" s="279"/>
      <c r="F64" s="118">
        <v>57</v>
      </c>
      <c r="G64" s="119">
        <v>20018060.72049875</v>
      </c>
      <c r="H64" s="120">
        <v>127189087.28747277</v>
      </c>
      <c r="I64" s="121">
        <v>147207148.00797153</v>
      </c>
      <c r="J64" s="122">
        <v>17369060.186030354</v>
      </c>
      <c r="K64" s="123">
        <v>121820073.99456751</v>
      </c>
      <c r="L64" s="124">
        <v>139189134.18059787</v>
      </c>
      <c r="M64" s="277" t="s">
        <v>342</v>
      </c>
      <c r="N64" s="278"/>
      <c r="O64" s="278"/>
      <c r="P64" s="278"/>
      <c r="Q64" s="279"/>
      <c r="R64" s="125">
        <v>57</v>
      </c>
      <c r="S64" s="119">
        <v>20018060.72049875</v>
      </c>
      <c r="T64" s="120">
        <v>127189087.28747277</v>
      </c>
      <c r="U64" s="126">
        <f t="shared" si="6"/>
        <v>147207148.00797153</v>
      </c>
      <c r="V64" s="119">
        <v>44000457.857429445</v>
      </c>
      <c r="W64" s="120">
        <v>137814124.60799482</v>
      </c>
      <c r="X64" s="121">
        <f t="shared" si="7"/>
        <v>181814582.46542427</v>
      </c>
      <c r="Y64" s="117">
        <f t="shared" si="8"/>
        <v>0</v>
      </c>
      <c r="Z64" s="117">
        <f t="shared" si="9"/>
        <v>0</v>
      </c>
      <c r="AA64" s="117">
        <f t="shared" si="10"/>
        <v>0</v>
      </c>
      <c r="AB64" s="117">
        <f t="shared" si="11"/>
        <v>-26631397.67139909</v>
      </c>
      <c r="AC64" s="117">
        <f t="shared" si="12"/>
        <v>-15994050.613427311</v>
      </c>
      <c r="AD64" s="117">
        <f t="shared" si="13"/>
        <v>-42625448.2848264</v>
      </c>
    </row>
    <row r="65" spans="1:30" ht="12.75">
      <c r="A65" s="274" t="s">
        <v>171</v>
      </c>
      <c r="B65" s="275"/>
      <c r="C65" s="275"/>
      <c r="D65" s="278"/>
      <c r="E65" s="279"/>
      <c r="F65" s="118">
        <v>58</v>
      </c>
      <c r="G65" s="127">
        <v>29291315.1026298</v>
      </c>
      <c r="H65" s="128">
        <v>100095433.00336759</v>
      </c>
      <c r="I65" s="121">
        <v>129386748.10599738</v>
      </c>
      <c r="J65" s="130">
        <v>23816438.677819997</v>
      </c>
      <c r="K65" s="130">
        <v>112991984.62007359</v>
      </c>
      <c r="L65" s="124">
        <v>136808423.29789358</v>
      </c>
      <c r="M65" s="274" t="s">
        <v>171</v>
      </c>
      <c r="N65" s="275"/>
      <c r="O65" s="275"/>
      <c r="P65" s="278"/>
      <c r="Q65" s="279"/>
      <c r="R65" s="125">
        <v>58</v>
      </c>
      <c r="S65" s="127">
        <f>S66+S70+S71</f>
        <v>29291315.1026298</v>
      </c>
      <c r="T65" s="128">
        <f>T66+T70+T71</f>
        <v>100095433.00336759</v>
      </c>
      <c r="U65" s="126">
        <f t="shared" si="6"/>
        <v>129386748.10599738</v>
      </c>
      <c r="V65" s="127">
        <f>V66+V70+V71</f>
        <v>44795949.09087599</v>
      </c>
      <c r="W65" s="128">
        <f>W66+W70+W71</f>
        <v>217767101.0461354</v>
      </c>
      <c r="X65" s="121">
        <f t="shared" si="7"/>
        <v>262563050.13701138</v>
      </c>
      <c r="Y65" s="117">
        <f t="shared" si="8"/>
        <v>0</v>
      </c>
      <c r="Z65" s="117">
        <f t="shared" si="9"/>
        <v>0</v>
      </c>
      <c r="AA65" s="117">
        <f t="shared" si="10"/>
        <v>0</v>
      </c>
      <c r="AB65" s="117">
        <f t="shared" si="11"/>
        <v>-20979510.413055994</v>
      </c>
      <c r="AC65" s="117">
        <f t="shared" si="12"/>
        <v>-104775116.42606181</v>
      </c>
      <c r="AD65" s="117">
        <f t="shared" si="13"/>
        <v>-125754626.8391178</v>
      </c>
    </row>
    <row r="66" spans="1:30" ht="12.75">
      <c r="A66" s="274" t="s">
        <v>172</v>
      </c>
      <c r="B66" s="275"/>
      <c r="C66" s="275"/>
      <c r="D66" s="278"/>
      <c r="E66" s="279"/>
      <c r="F66" s="118">
        <v>59</v>
      </c>
      <c r="G66" s="127">
        <v>29290543.1026298</v>
      </c>
      <c r="H66" s="128">
        <v>99185083.1033676</v>
      </c>
      <c r="I66" s="121">
        <v>128475626.20599739</v>
      </c>
      <c r="J66" s="130">
        <v>23816438.677819997</v>
      </c>
      <c r="K66" s="130">
        <v>112428492.7300736</v>
      </c>
      <c r="L66" s="124">
        <v>136244931.4078936</v>
      </c>
      <c r="M66" s="274" t="s">
        <v>172</v>
      </c>
      <c r="N66" s="275"/>
      <c r="O66" s="275"/>
      <c r="P66" s="278"/>
      <c r="Q66" s="279"/>
      <c r="R66" s="125">
        <v>59</v>
      </c>
      <c r="S66" s="127">
        <f>SUM(S67:S69)</f>
        <v>29290543.1026298</v>
      </c>
      <c r="T66" s="128">
        <f>SUM(T67:T69)</f>
        <v>99185083.1033676</v>
      </c>
      <c r="U66" s="126">
        <f t="shared" si="6"/>
        <v>128475626.20599739</v>
      </c>
      <c r="V66" s="127">
        <f>SUM(V67:V69)</f>
        <v>44795177.09087599</v>
      </c>
      <c r="W66" s="128">
        <f>SUM(W67:W69)</f>
        <v>217011327.2061354</v>
      </c>
      <c r="X66" s="121">
        <f t="shared" si="7"/>
        <v>261806504.29701138</v>
      </c>
      <c r="Y66" s="117">
        <f t="shared" si="8"/>
        <v>0</v>
      </c>
      <c r="Z66" s="117">
        <f t="shared" si="9"/>
        <v>0</v>
      </c>
      <c r="AA66" s="117">
        <f t="shared" si="10"/>
        <v>0</v>
      </c>
      <c r="AB66" s="117">
        <f t="shared" si="11"/>
        <v>-20978738.413055994</v>
      </c>
      <c r="AC66" s="117">
        <f t="shared" si="12"/>
        <v>-104582834.47606179</v>
      </c>
      <c r="AD66" s="117">
        <f t="shared" si="13"/>
        <v>-125561572.88911778</v>
      </c>
    </row>
    <row r="67" spans="1:30" ht="12.75">
      <c r="A67" s="277" t="s">
        <v>343</v>
      </c>
      <c r="B67" s="278"/>
      <c r="C67" s="278"/>
      <c r="D67" s="278"/>
      <c r="E67" s="279"/>
      <c r="F67" s="118">
        <v>60</v>
      </c>
      <c r="G67" s="119">
        <v>2376484.1186697995</v>
      </c>
      <c r="H67" s="120">
        <v>96147277.5138936</v>
      </c>
      <c r="I67" s="121">
        <v>98523761.6325634</v>
      </c>
      <c r="J67" s="122">
        <v>2288923.0249099974</v>
      </c>
      <c r="K67" s="123">
        <v>108093337.3024509</v>
      </c>
      <c r="L67" s="124">
        <v>110382260.3273609</v>
      </c>
      <c r="M67" s="277" t="s">
        <v>343</v>
      </c>
      <c r="N67" s="278"/>
      <c r="O67" s="278"/>
      <c r="P67" s="278"/>
      <c r="Q67" s="279"/>
      <c r="R67" s="125">
        <v>60</v>
      </c>
      <c r="S67" s="119">
        <v>2376484.1186697995</v>
      </c>
      <c r="T67" s="120">
        <v>96147277.5138936</v>
      </c>
      <c r="U67" s="126">
        <f t="shared" si="6"/>
        <v>98523761.6325634</v>
      </c>
      <c r="V67" s="119">
        <v>2008085.1757559986</v>
      </c>
      <c r="W67" s="120">
        <v>211885404.0582954</v>
      </c>
      <c r="X67" s="121">
        <f t="shared" si="7"/>
        <v>213893489.2340514</v>
      </c>
      <c r="Y67" s="117">
        <f t="shared" si="8"/>
        <v>0</v>
      </c>
      <c r="Z67" s="117">
        <f t="shared" si="9"/>
        <v>0</v>
      </c>
      <c r="AA67" s="117">
        <f t="shared" si="10"/>
        <v>0</v>
      </c>
      <c r="AB67" s="117">
        <f t="shared" si="11"/>
        <v>280837.8491539988</v>
      </c>
      <c r="AC67" s="117">
        <f t="shared" si="12"/>
        <v>-103792066.7558445</v>
      </c>
      <c r="AD67" s="117">
        <f t="shared" si="13"/>
        <v>-103511228.90669051</v>
      </c>
    </row>
    <row r="68" spans="1:30" ht="12.75">
      <c r="A68" s="277" t="s">
        <v>344</v>
      </c>
      <c r="B68" s="278"/>
      <c r="C68" s="278"/>
      <c r="D68" s="278"/>
      <c r="E68" s="279"/>
      <c r="F68" s="118">
        <v>61</v>
      </c>
      <c r="G68" s="119">
        <v>26906600.75</v>
      </c>
      <c r="H68" s="120">
        <v>0</v>
      </c>
      <c r="I68" s="121">
        <v>26906600.75</v>
      </c>
      <c r="J68" s="122">
        <v>21524392.124539997</v>
      </c>
      <c r="K68" s="123">
        <v>0</v>
      </c>
      <c r="L68" s="124">
        <v>21524392.124539997</v>
      </c>
      <c r="M68" s="277" t="s">
        <v>344</v>
      </c>
      <c r="N68" s="278"/>
      <c r="O68" s="278"/>
      <c r="P68" s="278"/>
      <c r="Q68" s="279"/>
      <c r="R68" s="125">
        <v>61</v>
      </c>
      <c r="S68" s="119">
        <v>26906600.75</v>
      </c>
      <c r="T68" s="120">
        <v>0</v>
      </c>
      <c r="U68" s="126">
        <f t="shared" si="6"/>
        <v>26906600.75</v>
      </c>
      <c r="V68" s="119">
        <v>42784058.38087999</v>
      </c>
      <c r="W68" s="120">
        <v>0</v>
      </c>
      <c r="X68" s="121">
        <f t="shared" si="7"/>
        <v>42784058.38087999</v>
      </c>
      <c r="Y68" s="117">
        <f t="shared" si="8"/>
        <v>0</v>
      </c>
      <c r="Z68" s="117">
        <f t="shared" si="9"/>
        <v>0</v>
      </c>
      <c r="AA68" s="117">
        <f t="shared" si="10"/>
        <v>0</v>
      </c>
      <c r="AB68" s="117">
        <f t="shared" si="11"/>
        <v>-21259666.256339993</v>
      </c>
      <c r="AC68" s="117">
        <f t="shared" si="12"/>
        <v>0</v>
      </c>
      <c r="AD68" s="117">
        <f t="shared" si="13"/>
        <v>-21259666.256339993</v>
      </c>
    </row>
    <row r="69" spans="1:30" ht="12.75">
      <c r="A69" s="277" t="s">
        <v>345</v>
      </c>
      <c r="B69" s="278"/>
      <c r="C69" s="278"/>
      <c r="D69" s="278"/>
      <c r="E69" s="279"/>
      <c r="F69" s="118">
        <v>62</v>
      </c>
      <c r="G69" s="119">
        <v>7458.2339600000005</v>
      </c>
      <c r="H69" s="120">
        <v>3037805.589473999</v>
      </c>
      <c r="I69" s="121">
        <v>3045263.823433999</v>
      </c>
      <c r="J69" s="122">
        <v>3123.52837</v>
      </c>
      <c r="K69" s="123">
        <v>4335155.427622701</v>
      </c>
      <c r="L69" s="124">
        <v>4338278.955992701</v>
      </c>
      <c r="M69" s="277" t="s">
        <v>345</v>
      </c>
      <c r="N69" s="278"/>
      <c r="O69" s="278"/>
      <c r="P69" s="278"/>
      <c r="Q69" s="279"/>
      <c r="R69" s="125">
        <v>62</v>
      </c>
      <c r="S69" s="119">
        <v>7458.2339600000005</v>
      </c>
      <c r="T69" s="120">
        <v>3037805.589473999</v>
      </c>
      <c r="U69" s="126">
        <f t="shared" si="6"/>
        <v>3045263.823433999</v>
      </c>
      <c r="V69" s="119">
        <v>3033.53424</v>
      </c>
      <c r="W69" s="120">
        <v>5125923.14784</v>
      </c>
      <c r="X69" s="121">
        <f t="shared" si="7"/>
        <v>5128956.68208</v>
      </c>
      <c r="Y69" s="117">
        <f t="shared" si="8"/>
        <v>0</v>
      </c>
      <c r="Z69" s="117">
        <f t="shared" si="9"/>
        <v>0</v>
      </c>
      <c r="AA69" s="117">
        <f t="shared" si="10"/>
        <v>0</v>
      </c>
      <c r="AB69" s="117">
        <f t="shared" si="11"/>
        <v>89.99413000000004</v>
      </c>
      <c r="AC69" s="117">
        <f t="shared" si="12"/>
        <v>-790767.7202172987</v>
      </c>
      <c r="AD69" s="117">
        <f t="shared" si="13"/>
        <v>-790677.7260872982</v>
      </c>
    </row>
    <row r="70" spans="1:30" ht="12.75">
      <c r="A70" s="274" t="s">
        <v>346</v>
      </c>
      <c r="B70" s="275"/>
      <c r="C70" s="275"/>
      <c r="D70" s="278"/>
      <c r="E70" s="279"/>
      <c r="F70" s="118">
        <v>63</v>
      </c>
      <c r="G70" s="119">
        <v>0</v>
      </c>
      <c r="H70" s="120">
        <v>682745.649999996</v>
      </c>
      <c r="I70" s="121">
        <v>682745.649999996</v>
      </c>
      <c r="J70" s="122">
        <v>0</v>
      </c>
      <c r="K70" s="123">
        <v>426133.1599999888</v>
      </c>
      <c r="L70" s="124">
        <v>426133.1599999888</v>
      </c>
      <c r="M70" s="274" t="s">
        <v>346</v>
      </c>
      <c r="N70" s="275"/>
      <c r="O70" s="275"/>
      <c r="P70" s="278"/>
      <c r="Q70" s="279"/>
      <c r="R70" s="125">
        <v>63</v>
      </c>
      <c r="S70" s="119">
        <v>0</v>
      </c>
      <c r="T70" s="120">
        <v>682745.649999996</v>
      </c>
      <c r="U70" s="126">
        <f t="shared" si="6"/>
        <v>682745.649999996</v>
      </c>
      <c r="V70" s="119">
        <v>0</v>
      </c>
      <c r="W70" s="120">
        <v>555428.2100000021</v>
      </c>
      <c r="X70" s="121">
        <f t="shared" si="7"/>
        <v>555428.2100000021</v>
      </c>
      <c r="Y70" s="117">
        <f t="shared" si="8"/>
        <v>0</v>
      </c>
      <c r="Z70" s="117">
        <f t="shared" si="9"/>
        <v>0</v>
      </c>
      <c r="AA70" s="117">
        <f t="shared" si="10"/>
        <v>0</v>
      </c>
      <c r="AB70" s="117">
        <f t="shared" si="11"/>
        <v>0</v>
      </c>
      <c r="AC70" s="117">
        <f t="shared" si="12"/>
        <v>-129295.05000001326</v>
      </c>
      <c r="AD70" s="117">
        <f t="shared" si="13"/>
        <v>-129295.05000001326</v>
      </c>
    </row>
    <row r="71" spans="1:30" ht="12.75">
      <c r="A71" s="274" t="s">
        <v>347</v>
      </c>
      <c r="B71" s="275"/>
      <c r="C71" s="275"/>
      <c r="D71" s="278"/>
      <c r="E71" s="279"/>
      <c r="F71" s="118">
        <v>64</v>
      </c>
      <c r="G71" s="119">
        <v>772</v>
      </c>
      <c r="H71" s="120">
        <v>227604.25</v>
      </c>
      <c r="I71" s="121">
        <v>228376.25</v>
      </c>
      <c r="J71" s="122">
        <v>0</v>
      </c>
      <c r="K71" s="123">
        <v>137358.73</v>
      </c>
      <c r="L71" s="124">
        <v>137358.73</v>
      </c>
      <c r="M71" s="274" t="s">
        <v>347</v>
      </c>
      <c r="N71" s="275"/>
      <c r="O71" s="275"/>
      <c r="P71" s="278"/>
      <c r="Q71" s="279"/>
      <c r="R71" s="125">
        <v>64</v>
      </c>
      <c r="S71" s="119">
        <v>772</v>
      </c>
      <c r="T71" s="120">
        <v>227604.25</v>
      </c>
      <c r="U71" s="126">
        <f t="shared" si="6"/>
        <v>228376.25</v>
      </c>
      <c r="V71" s="119">
        <v>772</v>
      </c>
      <c r="W71" s="120">
        <v>200345.63</v>
      </c>
      <c r="X71" s="121">
        <f t="shared" si="7"/>
        <v>201117.63</v>
      </c>
      <c r="Y71" s="117">
        <f t="shared" si="8"/>
        <v>0</v>
      </c>
      <c r="Z71" s="117">
        <f t="shared" si="9"/>
        <v>0</v>
      </c>
      <c r="AA71" s="117">
        <f t="shared" si="10"/>
        <v>0</v>
      </c>
      <c r="AB71" s="117">
        <f t="shared" si="11"/>
        <v>-772</v>
      </c>
      <c r="AC71" s="117">
        <f t="shared" si="12"/>
        <v>-62986.899999999994</v>
      </c>
      <c r="AD71" s="117">
        <f t="shared" si="13"/>
        <v>-63758.899999999994</v>
      </c>
    </row>
    <row r="72" spans="1:30" ht="24.75" customHeight="1">
      <c r="A72" s="274" t="s">
        <v>173</v>
      </c>
      <c r="B72" s="275"/>
      <c r="C72" s="275"/>
      <c r="D72" s="278"/>
      <c r="E72" s="279"/>
      <c r="F72" s="118">
        <v>65</v>
      </c>
      <c r="G72" s="127">
        <v>315247.3775096053</v>
      </c>
      <c r="H72" s="128">
        <v>9257237.8484431</v>
      </c>
      <c r="I72" s="121">
        <v>9572485.225952705</v>
      </c>
      <c r="J72" s="130">
        <v>889947.1086463928</v>
      </c>
      <c r="K72" s="130">
        <v>125749483.93522704</v>
      </c>
      <c r="L72" s="124">
        <v>126639431.04387341</v>
      </c>
      <c r="M72" s="274" t="s">
        <v>173</v>
      </c>
      <c r="N72" s="275"/>
      <c r="O72" s="275"/>
      <c r="P72" s="278"/>
      <c r="Q72" s="279"/>
      <c r="R72" s="125">
        <v>65</v>
      </c>
      <c r="S72" s="127">
        <f>SUM(S73:S75)</f>
        <v>315247.3775096053</v>
      </c>
      <c r="T72" s="128">
        <f>SUM(T73:T75)</f>
        <v>9257237.8484431</v>
      </c>
      <c r="U72" s="126">
        <f t="shared" si="6"/>
        <v>9572485.225952705</v>
      </c>
      <c r="V72" s="127">
        <f>SUM(V73:V75)</f>
        <v>720601.695989998</v>
      </c>
      <c r="W72" s="128">
        <f>SUM(W73:W75)</f>
        <v>16358918.101192294</v>
      </c>
      <c r="X72" s="121">
        <f t="shared" si="7"/>
        <v>17079519.79718229</v>
      </c>
      <c r="Y72" s="117">
        <f aca="true" t="shared" si="14" ref="Y72:Y103">+G72-S72</f>
        <v>0</v>
      </c>
      <c r="Z72" s="117">
        <f aca="true" t="shared" si="15" ref="Z72:Z103">+H72-T72</f>
        <v>0</v>
      </c>
      <c r="AA72" s="117">
        <f aca="true" t="shared" si="16" ref="AA72:AA103">+I72-U72</f>
        <v>0</v>
      </c>
      <c r="AB72" s="117">
        <f aca="true" t="shared" si="17" ref="AB72:AB103">+J72-V72</f>
        <v>169345.41265639476</v>
      </c>
      <c r="AC72" s="117">
        <f aca="true" t="shared" si="18" ref="AC72:AC103">+K72-W72</f>
        <v>109390565.83403474</v>
      </c>
      <c r="AD72" s="117">
        <f aca="true" t="shared" si="19" ref="AD72:AD103">+L72-X72</f>
        <v>109559911.24669112</v>
      </c>
    </row>
    <row r="73" spans="1:30" ht="12.75">
      <c r="A73" s="277" t="s">
        <v>348</v>
      </c>
      <c r="B73" s="278"/>
      <c r="C73" s="278"/>
      <c r="D73" s="278"/>
      <c r="E73" s="279"/>
      <c r="F73" s="118">
        <v>66</v>
      </c>
      <c r="G73" s="119">
        <v>-0.008970394730567932</v>
      </c>
      <c r="H73" s="120">
        <v>1160443.9526527002</v>
      </c>
      <c r="I73" s="121">
        <v>1160443.9436823055</v>
      </c>
      <c r="J73" s="122">
        <v>46882.35080639273</v>
      </c>
      <c r="K73" s="123">
        <v>979251.4647808075</v>
      </c>
      <c r="L73" s="124">
        <v>1026133.8155872002</v>
      </c>
      <c r="M73" s="277" t="s">
        <v>348</v>
      </c>
      <c r="N73" s="278"/>
      <c r="O73" s="278"/>
      <c r="P73" s="278"/>
      <c r="Q73" s="279"/>
      <c r="R73" s="125">
        <v>66</v>
      </c>
      <c r="S73" s="119">
        <v>-0.008970394730567932</v>
      </c>
      <c r="T73" s="120">
        <v>1160443.9526527002</v>
      </c>
      <c r="U73" s="126">
        <f>S73+T73</f>
        <v>1160443.9436823055</v>
      </c>
      <c r="V73" s="119">
        <v>44905.93271999806</v>
      </c>
      <c r="W73" s="120">
        <v>1014049.3491011001</v>
      </c>
      <c r="X73" s="121">
        <f>V73+W73</f>
        <v>1058955.2818210982</v>
      </c>
      <c r="Y73" s="117">
        <f t="shared" si="14"/>
        <v>0</v>
      </c>
      <c r="Z73" s="117">
        <f t="shared" si="15"/>
        <v>0</v>
      </c>
      <c r="AA73" s="117">
        <f t="shared" si="16"/>
        <v>0</v>
      </c>
      <c r="AB73" s="117">
        <f t="shared" si="17"/>
        <v>1976.4180863946676</v>
      </c>
      <c r="AC73" s="117">
        <f t="shared" si="18"/>
        <v>-34797.88432029262</v>
      </c>
      <c r="AD73" s="117">
        <f t="shared" si="19"/>
        <v>-32821.466233897954</v>
      </c>
    </row>
    <row r="74" spans="1:30" ht="12.75">
      <c r="A74" s="277" t="s">
        <v>349</v>
      </c>
      <c r="B74" s="278"/>
      <c r="C74" s="278"/>
      <c r="D74" s="278"/>
      <c r="E74" s="279"/>
      <c r="F74" s="118">
        <v>67</v>
      </c>
      <c r="G74" s="119">
        <v>0</v>
      </c>
      <c r="H74" s="120">
        <v>115598.89</v>
      </c>
      <c r="I74" s="121">
        <v>115598.89</v>
      </c>
      <c r="J74" s="122">
        <v>0</v>
      </c>
      <c r="K74" s="123">
        <v>117727981.44097373</v>
      </c>
      <c r="L74" s="124">
        <v>117727981.44097373</v>
      </c>
      <c r="M74" s="277" t="s">
        <v>349</v>
      </c>
      <c r="N74" s="278"/>
      <c r="O74" s="278"/>
      <c r="P74" s="278"/>
      <c r="Q74" s="279"/>
      <c r="R74" s="125">
        <v>67</v>
      </c>
      <c r="S74" s="119">
        <v>0</v>
      </c>
      <c r="T74" s="120">
        <v>115598.89</v>
      </c>
      <c r="U74" s="126">
        <f>S74+T74</f>
        <v>115598.89</v>
      </c>
      <c r="V74" s="119">
        <v>0</v>
      </c>
      <c r="W74" s="120">
        <v>0</v>
      </c>
      <c r="X74" s="121">
        <f>V74+W74</f>
        <v>0</v>
      </c>
      <c r="Y74" s="117">
        <f t="shared" si="14"/>
        <v>0</v>
      </c>
      <c r="Z74" s="117">
        <f t="shared" si="15"/>
        <v>0</v>
      </c>
      <c r="AA74" s="117">
        <f t="shared" si="16"/>
        <v>0</v>
      </c>
      <c r="AB74" s="117">
        <f t="shared" si="17"/>
        <v>0</v>
      </c>
      <c r="AC74" s="117">
        <f t="shared" si="18"/>
        <v>117727981.44097373</v>
      </c>
      <c r="AD74" s="117">
        <f t="shared" si="19"/>
        <v>117727981.44097373</v>
      </c>
    </row>
    <row r="75" spans="1:30" ht="12.75">
      <c r="A75" s="277" t="s">
        <v>363</v>
      </c>
      <c r="B75" s="278"/>
      <c r="C75" s="278"/>
      <c r="D75" s="278"/>
      <c r="E75" s="279"/>
      <c r="F75" s="118">
        <v>68</v>
      </c>
      <c r="G75" s="119">
        <v>315247.38648000004</v>
      </c>
      <c r="H75" s="120">
        <v>7981195.005790399</v>
      </c>
      <c r="I75" s="121">
        <v>8296442.392270399</v>
      </c>
      <c r="J75" s="122">
        <v>843064.7578400001</v>
      </c>
      <c r="K75" s="123">
        <v>7042251.029472498</v>
      </c>
      <c r="L75" s="124">
        <v>7885315.787312498</v>
      </c>
      <c r="M75" s="277" t="s">
        <v>363</v>
      </c>
      <c r="N75" s="278"/>
      <c r="O75" s="278"/>
      <c r="P75" s="278"/>
      <c r="Q75" s="279"/>
      <c r="R75" s="125">
        <v>68</v>
      </c>
      <c r="S75" s="119">
        <v>315247.38648000004</v>
      </c>
      <c r="T75" s="120">
        <v>7981195.005790399</v>
      </c>
      <c r="U75" s="126">
        <f>S75+T75</f>
        <v>8296442.392270399</v>
      </c>
      <c r="V75" s="119">
        <v>675695.76327</v>
      </c>
      <c r="W75" s="120">
        <v>15344868.752091194</v>
      </c>
      <c r="X75" s="121">
        <f>V75+W75</f>
        <v>16020564.515361194</v>
      </c>
      <c r="Y75" s="117">
        <f t="shared" si="14"/>
        <v>0</v>
      </c>
      <c r="Z75" s="117">
        <f t="shared" si="15"/>
        <v>0</v>
      </c>
      <c r="AA75" s="117">
        <f t="shared" si="16"/>
        <v>0</v>
      </c>
      <c r="AB75" s="117">
        <f t="shared" si="17"/>
        <v>167368.9945700001</v>
      </c>
      <c r="AC75" s="117">
        <f t="shared" si="18"/>
        <v>-8302617.722618695</v>
      </c>
      <c r="AD75" s="117">
        <f t="shared" si="19"/>
        <v>-8135248.728048695</v>
      </c>
    </row>
    <row r="76" spans="1:30" ht="12.75">
      <c r="A76" s="274" t="s">
        <v>174</v>
      </c>
      <c r="B76" s="275"/>
      <c r="C76" s="275"/>
      <c r="D76" s="278"/>
      <c r="E76" s="279"/>
      <c r="F76" s="118">
        <v>69</v>
      </c>
      <c r="G76" s="127">
        <v>2838723329.9852543</v>
      </c>
      <c r="H76" s="128">
        <v>7046797128.493977</v>
      </c>
      <c r="I76" s="121">
        <v>9885520458.47923</v>
      </c>
      <c r="J76" s="130">
        <v>3153271218.646503</v>
      </c>
      <c r="K76" s="132">
        <v>7181807713.376243</v>
      </c>
      <c r="L76" s="124">
        <v>10335078932.022745</v>
      </c>
      <c r="M76" s="274" t="s">
        <v>174</v>
      </c>
      <c r="N76" s="275"/>
      <c r="O76" s="275"/>
      <c r="P76" s="278"/>
      <c r="Q76" s="279"/>
      <c r="R76" s="125">
        <v>69</v>
      </c>
      <c r="S76" s="127">
        <f>S8+S11+S14+S18+S44+S45+S53+S56+S65+S72</f>
        <v>2838723329.9852543</v>
      </c>
      <c r="T76" s="128">
        <f>T8+T11+T14+T18+T44+T45+T53+T56+T65+T72</f>
        <v>7046797128.493977</v>
      </c>
      <c r="U76" s="126">
        <f>S76+T76</f>
        <v>9885520458.47923</v>
      </c>
      <c r="V76" s="127">
        <f>V8+V11+V14+V18+V44+V45+V53+V56+V65+V72</f>
        <v>2997494996.406759</v>
      </c>
      <c r="W76" s="128">
        <f>W8+W11+W14+W18+W44+W45+W53+W56+W65+W72</f>
        <v>7410945146.809857</v>
      </c>
      <c r="X76" s="121">
        <f>V76+W76</f>
        <v>10408440143.216616</v>
      </c>
      <c r="Y76" s="117">
        <f t="shared" si="14"/>
        <v>0</v>
      </c>
      <c r="Z76" s="117">
        <f t="shared" si="15"/>
        <v>0</v>
      </c>
      <c r="AA76" s="117">
        <f t="shared" si="16"/>
        <v>0</v>
      </c>
      <c r="AB76" s="117">
        <f t="shared" si="17"/>
        <v>155776222.2397442</v>
      </c>
      <c r="AC76" s="117">
        <f t="shared" si="18"/>
        <v>-229137433.43361473</v>
      </c>
      <c r="AD76" s="117">
        <f t="shared" si="19"/>
        <v>-73361211.19387054</v>
      </c>
    </row>
    <row r="77" spans="1:30" ht="12.75">
      <c r="A77" s="264" t="s">
        <v>33</v>
      </c>
      <c r="B77" s="265"/>
      <c r="C77" s="265"/>
      <c r="D77" s="266"/>
      <c r="E77" s="280"/>
      <c r="F77" s="133">
        <v>70</v>
      </c>
      <c r="G77" s="134">
        <v>3563760.3414403996</v>
      </c>
      <c r="H77" s="135">
        <v>1209187215.406058</v>
      </c>
      <c r="I77" s="121">
        <v>1212750975.7474985</v>
      </c>
      <c r="J77" s="136">
        <v>3491091.6522704</v>
      </c>
      <c r="K77" s="137">
        <v>1162950984.76936</v>
      </c>
      <c r="L77" s="138">
        <v>1166442076.4216304</v>
      </c>
      <c r="M77" s="264" t="s">
        <v>33</v>
      </c>
      <c r="N77" s="265"/>
      <c r="O77" s="265"/>
      <c r="P77" s="266"/>
      <c r="Q77" s="280"/>
      <c r="R77" s="139">
        <v>70</v>
      </c>
      <c r="S77" s="134">
        <v>3563760.3414403996</v>
      </c>
      <c r="T77" s="135">
        <v>1209187215.406058</v>
      </c>
      <c r="U77" s="140">
        <f>S77+T77</f>
        <v>1212750975.7474985</v>
      </c>
      <c r="V77" s="134">
        <v>3464097.560552</v>
      </c>
      <c r="W77" s="135">
        <v>1191891423.9741094</v>
      </c>
      <c r="X77" s="141">
        <f>V77+W77</f>
        <v>1195355521.5346613</v>
      </c>
      <c r="Y77" s="117">
        <f t="shared" si="14"/>
        <v>0</v>
      </c>
      <c r="Z77" s="117">
        <f t="shared" si="15"/>
        <v>0</v>
      </c>
      <c r="AA77" s="117">
        <f t="shared" si="16"/>
        <v>0</v>
      </c>
      <c r="AB77" s="117">
        <f t="shared" si="17"/>
        <v>26994.091718399897</v>
      </c>
      <c r="AC77" s="117">
        <f t="shared" si="18"/>
        <v>-28940439.204749346</v>
      </c>
      <c r="AD77" s="117">
        <f t="shared" si="19"/>
        <v>-28913445.11303091</v>
      </c>
    </row>
    <row r="78" spans="1:30" ht="12.75">
      <c r="A78" s="142" t="s">
        <v>223</v>
      </c>
      <c r="B78" s="143"/>
      <c r="C78" s="143"/>
      <c r="D78" s="143"/>
      <c r="E78" s="143"/>
      <c r="F78" s="143"/>
      <c r="G78" s="144"/>
      <c r="H78" s="144"/>
      <c r="I78" s="144"/>
      <c r="J78" s="144"/>
      <c r="K78" s="145"/>
      <c r="L78" s="146"/>
      <c r="M78" s="142" t="s">
        <v>223</v>
      </c>
      <c r="N78" s="143"/>
      <c r="O78" s="143"/>
      <c r="P78" s="143"/>
      <c r="Q78" s="143"/>
      <c r="R78" s="143"/>
      <c r="S78" s="147"/>
      <c r="T78" s="147"/>
      <c r="U78" s="147"/>
      <c r="V78" s="148"/>
      <c r="W78" s="147"/>
      <c r="X78" s="149"/>
      <c r="Y78" s="117">
        <f t="shared" si="14"/>
        <v>0</v>
      </c>
      <c r="Z78" s="117">
        <f t="shared" si="15"/>
        <v>0</v>
      </c>
      <c r="AA78" s="117">
        <f t="shared" si="16"/>
        <v>0</v>
      </c>
      <c r="AB78" s="117">
        <f t="shared" si="17"/>
        <v>0</v>
      </c>
      <c r="AC78" s="117">
        <f t="shared" si="18"/>
        <v>0</v>
      </c>
      <c r="AD78" s="117">
        <f t="shared" si="19"/>
        <v>0</v>
      </c>
    </row>
    <row r="79" spans="1:30" ht="12.75">
      <c r="A79" s="272" t="s">
        <v>175</v>
      </c>
      <c r="B79" s="281"/>
      <c r="C79" s="281"/>
      <c r="D79" s="273"/>
      <c r="E79" s="282"/>
      <c r="F79" s="108">
        <v>71</v>
      </c>
      <c r="G79" s="109">
        <v>173254585.40277267</v>
      </c>
      <c r="H79" s="110">
        <v>2103290450.581344</v>
      </c>
      <c r="I79" s="111">
        <v>2276545035.9841166</v>
      </c>
      <c r="J79" s="112">
        <v>251679932.2601345</v>
      </c>
      <c r="K79" s="113">
        <v>2338171446.4887323</v>
      </c>
      <c r="L79" s="114">
        <v>2589851378.748867</v>
      </c>
      <c r="M79" s="272" t="s">
        <v>175</v>
      </c>
      <c r="N79" s="281"/>
      <c r="O79" s="281"/>
      <c r="P79" s="273"/>
      <c r="Q79" s="282"/>
      <c r="R79" s="108">
        <v>71</v>
      </c>
      <c r="S79" s="109">
        <f>S80+S84+S85+S89+S93+S96</f>
        <v>173254585.40277267</v>
      </c>
      <c r="T79" s="110">
        <f>T80+T84+T85+T89+T93+T96</f>
        <v>2103290450.581344</v>
      </c>
      <c r="U79" s="116">
        <f>SUM(S79:T79)</f>
        <v>2276545035.9841166</v>
      </c>
      <c r="V79" s="109">
        <f>V80+V84+V85+V89+V93+V96</f>
        <v>207982809.01902276</v>
      </c>
      <c r="W79" s="110">
        <f>W80+W84+W85+W89+W93+W96</f>
        <v>2170279869.665011</v>
      </c>
      <c r="X79" s="111">
        <f>SUM(V79:W79)</f>
        <v>2378262678.684034</v>
      </c>
      <c r="Y79" s="117">
        <f t="shared" si="14"/>
        <v>0</v>
      </c>
      <c r="Z79" s="117">
        <f t="shared" si="15"/>
        <v>0</v>
      </c>
      <c r="AA79" s="117">
        <f t="shared" si="16"/>
        <v>0</v>
      </c>
      <c r="AB79" s="117">
        <f t="shared" si="17"/>
        <v>43697123.241111726</v>
      </c>
      <c r="AC79" s="117">
        <f t="shared" si="18"/>
        <v>167891576.8237214</v>
      </c>
      <c r="AD79" s="117">
        <f t="shared" si="19"/>
        <v>211588700.06483316</v>
      </c>
    </row>
    <row r="80" spans="1:30" ht="12.75">
      <c r="A80" s="274" t="s">
        <v>176</v>
      </c>
      <c r="B80" s="275"/>
      <c r="C80" s="275"/>
      <c r="D80" s="278"/>
      <c r="E80" s="279"/>
      <c r="F80" s="118">
        <v>72</v>
      </c>
      <c r="G80" s="127">
        <v>44288720.41427179</v>
      </c>
      <c r="H80" s="128">
        <v>557287079.8859148</v>
      </c>
      <c r="I80" s="121">
        <v>601575800.3001866</v>
      </c>
      <c r="J80" s="129">
        <v>44288720.22728831</v>
      </c>
      <c r="K80" s="130">
        <v>557287079.9304297</v>
      </c>
      <c r="L80" s="124">
        <v>601575800.1577181</v>
      </c>
      <c r="M80" s="274" t="s">
        <v>176</v>
      </c>
      <c r="N80" s="275"/>
      <c r="O80" s="275"/>
      <c r="P80" s="278"/>
      <c r="Q80" s="279"/>
      <c r="R80" s="118">
        <v>72</v>
      </c>
      <c r="S80" s="127">
        <f>SUM(S81:S83)</f>
        <v>44288720.41427179</v>
      </c>
      <c r="T80" s="128">
        <f>SUM(T81:T83)</f>
        <v>557287079.8859148</v>
      </c>
      <c r="U80" s="126">
        <f aca="true" t="shared" si="20" ref="U80:U128">SUM(S80:T80)</f>
        <v>601575800.3001866</v>
      </c>
      <c r="V80" s="127">
        <f>SUM(V81:V83)</f>
        <v>44288720.41427179</v>
      </c>
      <c r="W80" s="128">
        <f>SUM(W81:W83)</f>
        <v>557287079.7096612</v>
      </c>
      <c r="X80" s="121">
        <f aca="true" t="shared" si="21" ref="X80:X128">SUM(V80:W80)</f>
        <v>601575800.1239331</v>
      </c>
      <c r="Y80" s="117">
        <f t="shared" si="14"/>
        <v>0</v>
      </c>
      <c r="Z80" s="117">
        <f t="shared" si="15"/>
        <v>0</v>
      </c>
      <c r="AA80" s="117">
        <f t="shared" si="16"/>
        <v>0</v>
      </c>
      <c r="AB80" s="117">
        <f t="shared" si="17"/>
        <v>-0.18698347359895706</v>
      </c>
      <c r="AC80" s="117">
        <f t="shared" si="18"/>
        <v>0.22076845169067383</v>
      </c>
      <c r="AD80" s="117">
        <f t="shared" si="19"/>
        <v>0.03378498554229736</v>
      </c>
    </row>
    <row r="81" spans="1:30" ht="12.75">
      <c r="A81" s="277" t="s">
        <v>34</v>
      </c>
      <c r="B81" s="278"/>
      <c r="C81" s="278"/>
      <c r="D81" s="278"/>
      <c r="E81" s="279"/>
      <c r="F81" s="118">
        <v>73</v>
      </c>
      <c r="G81" s="119">
        <v>44288720.41427179</v>
      </c>
      <c r="H81" s="120">
        <v>545037079.8859148</v>
      </c>
      <c r="I81" s="121">
        <v>589325800.3001866</v>
      </c>
      <c r="J81" s="122">
        <v>44288720.22728831</v>
      </c>
      <c r="K81" s="123">
        <v>545037079.9304297</v>
      </c>
      <c r="L81" s="124">
        <v>589325800.1577181</v>
      </c>
      <c r="M81" s="277" t="s">
        <v>34</v>
      </c>
      <c r="N81" s="278"/>
      <c r="O81" s="278"/>
      <c r="P81" s="278"/>
      <c r="Q81" s="279"/>
      <c r="R81" s="118">
        <v>73</v>
      </c>
      <c r="S81" s="119">
        <v>44288720.41427179</v>
      </c>
      <c r="T81" s="120">
        <v>545037079.8859148</v>
      </c>
      <c r="U81" s="126">
        <f t="shared" si="20"/>
        <v>589325800.3001866</v>
      </c>
      <c r="V81" s="119">
        <v>44288720.41427179</v>
      </c>
      <c r="W81" s="120">
        <v>545037079.7096612</v>
      </c>
      <c r="X81" s="121">
        <f t="shared" si="21"/>
        <v>589325800.1239331</v>
      </c>
      <c r="Y81" s="117">
        <f t="shared" si="14"/>
        <v>0</v>
      </c>
      <c r="Z81" s="117">
        <f t="shared" si="15"/>
        <v>0</v>
      </c>
      <c r="AA81" s="117">
        <f t="shared" si="16"/>
        <v>0</v>
      </c>
      <c r="AB81" s="117">
        <f t="shared" si="17"/>
        <v>-0.18698347359895706</v>
      </c>
      <c r="AC81" s="117">
        <f t="shared" si="18"/>
        <v>0.22076845169067383</v>
      </c>
      <c r="AD81" s="117">
        <f t="shared" si="19"/>
        <v>0.03378498554229736</v>
      </c>
    </row>
    <row r="82" spans="1:30" ht="12.75">
      <c r="A82" s="277" t="s">
        <v>35</v>
      </c>
      <c r="B82" s="278"/>
      <c r="C82" s="278"/>
      <c r="D82" s="278"/>
      <c r="E82" s="279"/>
      <c r="F82" s="118">
        <v>74</v>
      </c>
      <c r="G82" s="119">
        <v>0</v>
      </c>
      <c r="H82" s="120">
        <v>12250000</v>
      </c>
      <c r="I82" s="121">
        <v>12250000</v>
      </c>
      <c r="J82" s="122">
        <v>0</v>
      </c>
      <c r="K82" s="123">
        <v>12250000</v>
      </c>
      <c r="L82" s="124">
        <v>12250000</v>
      </c>
      <c r="M82" s="277" t="s">
        <v>35</v>
      </c>
      <c r="N82" s="278"/>
      <c r="O82" s="278"/>
      <c r="P82" s="278"/>
      <c r="Q82" s="279"/>
      <c r="R82" s="118">
        <v>74</v>
      </c>
      <c r="S82" s="119">
        <v>0</v>
      </c>
      <c r="T82" s="120">
        <v>12250000</v>
      </c>
      <c r="U82" s="126">
        <f t="shared" si="20"/>
        <v>12250000</v>
      </c>
      <c r="V82" s="119">
        <v>0</v>
      </c>
      <c r="W82" s="120">
        <v>12250000</v>
      </c>
      <c r="X82" s="121">
        <f t="shared" si="21"/>
        <v>12250000</v>
      </c>
      <c r="Y82" s="117">
        <f t="shared" si="14"/>
        <v>0</v>
      </c>
      <c r="Z82" s="117">
        <f t="shared" si="15"/>
        <v>0</v>
      </c>
      <c r="AA82" s="117">
        <f t="shared" si="16"/>
        <v>0</v>
      </c>
      <c r="AB82" s="117">
        <f t="shared" si="17"/>
        <v>0</v>
      </c>
      <c r="AC82" s="117">
        <f t="shared" si="18"/>
        <v>0</v>
      </c>
      <c r="AD82" s="117">
        <f t="shared" si="19"/>
        <v>0</v>
      </c>
    </row>
    <row r="83" spans="1:30" ht="12.75">
      <c r="A83" s="277" t="s">
        <v>36</v>
      </c>
      <c r="B83" s="278"/>
      <c r="C83" s="278"/>
      <c r="D83" s="278"/>
      <c r="E83" s="279"/>
      <c r="F83" s="118">
        <v>75</v>
      </c>
      <c r="G83" s="119">
        <v>0</v>
      </c>
      <c r="H83" s="120">
        <v>0</v>
      </c>
      <c r="I83" s="121">
        <v>0</v>
      </c>
      <c r="J83" s="122">
        <v>0</v>
      </c>
      <c r="K83" s="123">
        <v>0</v>
      </c>
      <c r="L83" s="124">
        <v>0</v>
      </c>
      <c r="M83" s="277" t="s">
        <v>36</v>
      </c>
      <c r="N83" s="278"/>
      <c r="O83" s="278"/>
      <c r="P83" s="278"/>
      <c r="Q83" s="279"/>
      <c r="R83" s="118">
        <v>75</v>
      </c>
      <c r="S83" s="119">
        <v>0</v>
      </c>
      <c r="T83" s="120">
        <v>0</v>
      </c>
      <c r="U83" s="126">
        <f t="shared" si="20"/>
        <v>0</v>
      </c>
      <c r="V83" s="119">
        <v>0</v>
      </c>
      <c r="W83" s="120">
        <v>0</v>
      </c>
      <c r="X83" s="121">
        <f t="shared" si="21"/>
        <v>0</v>
      </c>
      <c r="Y83" s="117">
        <f t="shared" si="14"/>
        <v>0</v>
      </c>
      <c r="Z83" s="117">
        <f t="shared" si="15"/>
        <v>0</v>
      </c>
      <c r="AA83" s="117">
        <f t="shared" si="16"/>
        <v>0</v>
      </c>
      <c r="AB83" s="117">
        <f t="shared" si="17"/>
        <v>0</v>
      </c>
      <c r="AC83" s="117">
        <f t="shared" si="18"/>
        <v>0</v>
      </c>
      <c r="AD83" s="117">
        <f t="shared" si="19"/>
        <v>0</v>
      </c>
    </row>
    <row r="84" spans="1:30" ht="12.75">
      <c r="A84" s="274" t="s">
        <v>37</v>
      </c>
      <c r="B84" s="275"/>
      <c r="C84" s="275"/>
      <c r="D84" s="278"/>
      <c r="E84" s="279"/>
      <c r="F84" s="118">
        <v>76</v>
      </c>
      <c r="G84" s="119">
        <v>0</v>
      </c>
      <c r="H84" s="120">
        <v>681482525.25</v>
      </c>
      <c r="I84" s="121">
        <v>681482525.25</v>
      </c>
      <c r="J84" s="122">
        <v>0</v>
      </c>
      <c r="K84" s="123">
        <v>681482525.25</v>
      </c>
      <c r="L84" s="124">
        <v>681482525.25</v>
      </c>
      <c r="M84" s="274" t="s">
        <v>37</v>
      </c>
      <c r="N84" s="275"/>
      <c r="O84" s="275"/>
      <c r="P84" s="278"/>
      <c r="Q84" s="279"/>
      <c r="R84" s="118">
        <v>76</v>
      </c>
      <c r="S84" s="119">
        <v>0</v>
      </c>
      <c r="T84" s="120">
        <v>681482525.25</v>
      </c>
      <c r="U84" s="126">
        <f t="shared" si="20"/>
        <v>681482525.25</v>
      </c>
      <c r="V84" s="119"/>
      <c r="W84" s="120">
        <v>681482525.25</v>
      </c>
      <c r="X84" s="121">
        <f t="shared" si="21"/>
        <v>681482525.25</v>
      </c>
      <c r="Y84" s="117">
        <f t="shared" si="14"/>
        <v>0</v>
      </c>
      <c r="Z84" s="117">
        <f t="shared" si="15"/>
        <v>0</v>
      </c>
      <c r="AA84" s="117">
        <f t="shared" si="16"/>
        <v>0</v>
      </c>
      <c r="AB84" s="117">
        <f t="shared" si="17"/>
        <v>0</v>
      </c>
      <c r="AC84" s="117">
        <f t="shared" si="18"/>
        <v>0</v>
      </c>
      <c r="AD84" s="117">
        <f t="shared" si="19"/>
        <v>0</v>
      </c>
    </row>
    <row r="85" spans="1:30" ht="12.75">
      <c r="A85" s="274" t="s">
        <v>177</v>
      </c>
      <c r="B85" s="275"/>
      <c r="C85" s="275"/>
      <c r="D85" s="278"/>
      <c r="E85" s="279"/>
      <c r="F85" s="118">
        <v>77</v>
      </c>
      <c r="G85" s="127">
        <v>5477757.569406</v>
      </c>
      <c r="H85" s="128">
        <v>193979323.36097223</v>
      </c>
      <c r="I85" s="121">
        <v>199457080.93037823</v>
      </c>
      <c r="J85" s="129">
        <v>58268253.766317904</v>
      </c>
      <c r="K85" s="130">
        <v>230181132.53194386</v>
      </c>
      <c r="L85" s="124">
        <v>288449386.29826176</v>
      </c>
      <c r="M85" s="274" t="s">
        <v>177</v>
      </c>
      <c r="N85" s="275"/>
      <c r="O85" s="275"/>
      <c r="P85" s="278"/>
      <c r="Q85" s="279"/>
      <c r="R85" s="118">
        <v>77</v>
      </c>
      <c r="S85" s="127">
        <f>SUM(S86:S88)</f>
        <v>5477757.569406</v>
      </c>
      <c r="T85" s="128">
        <f>SUM(T86:T88)</f>
        <v>193979323.36097223</v>
      </c>
      <c r="U85" s="126">
        <f t="shared" si="20"/>
        <v>199457080.93037823</v>
      </c>
      <c r="V85" s="127">
        <f>SUM(V86:V88)</f>
        <v>22481413.994870912</v>
      </c>
      <c r="W85" s="128">
        <f>SUM(W86:W88)</f>
        <v>218065158.5994066</v>
      </c>
      <c r="X85" s="121">
        <f t="shared" si="21"/>
        <v>240546572.5942775</v>
      </c>
      <c r="Y85" s="117">
        <f t="shared" si="14"/>
        <v>0</v>
      </c>
      <c r="Z85" s="117">
        <f t="shared" si="15"/>
        <v>0</v>
      </c>
      <c r="AA85" s="117">
        <f t="shared" si="16"/>
        <v>0</v>
      </c>
      <c r="AB85" s="117">
        <f t="shared" si="17"/>
        <v>35786839.77144699</v>
      </c>
      <c r="AC85" s="117">
        <f t="shared" si="18"/>
        <v>12115973.932537258</v>
      </c>
      <c r="AD85" s="117">
        <f t="shared" si="19"/>
        <v>47902813.70398426</v>
      </c>
    </row>
    <row r="86" spans="1:30" ht="12.75">
      <c r="A86" s="277" t="s">
        <v>38</v>
      </c>
      <c r="B86" s="278"/>
      <c r="C86" s="278"/>
      <c r="D86" s="278"/>
      <c r="E86" s="279"/>
      <c r="F86" s="118">
        <v>78</v>
      </c>
      <c r="G86" s="119">
        <v>0</v>
      </c>
      <c r="H86" s="120">
        <v>120440077.59137923</v>
      </c>
      <c r="I86" s="121">
        <v>120440077.59137923</v>
      </c>
      <c r="J86" s="122">
        <v>0</v>
      </c>
      <c r="K86" s="123">
        <v>108637065.27465127</v>
      </c>
      <c r="L86" s="124">
        <v>108637065.27465127</v>
      </c>
      <c r="M86" s="277" t="s">
        <v>38</v>
      </c>
      <c r="N86" s="278"/>
      <c r="O86" s="278"/>
      <c r="P86" s="278"/>
      <c r="Q86" s="279"/>
      <c r="R86" s="118">
        <v>78</v>
      </c>
      <c r="S86" s="119">
        <v>0</v>
      </c>
      <c r="T86" s="120">
        <v>120440077.59137923</v>
      </c>
      <c r="U86" s="126">
        <f t="shared" si="20"/>
        <v>120440077.59137923</v>
      </c>
      <c r="V86" s="119">
        <v>0</v>
      </c>
      <c r="W86" s="120">
        <v>121291797.14262876</v>
      </c>
      <c r="X86" s="121">
        <f t="shared" si="21"/>
        <v>121291797.14262876</v>
      </c>
      <c r="Y86" s="117">
        <f t="shared" si="14"/>
        <v>0</v>
      </c>
      <c r="Z86" s="117">
        <f t="shared" si="15"/>
        <v>0</v>
      </c>
      <c r="AA86" s="117">
        <f t="shared" si="16"/>
        <v>0</v>
      </c>
      <c r="AB86" s="117">
        <f t="shared" si="17"/>
        <v>0</v>
      </c>
      <c r="AC86" s="117">
        <f t="shared" si="18"/>
        <v>-12654731.867977485</v>
      </c>
      <c r="AD86" s="117">
        <f t="shared" si="19"/>
        <v>-12654731.867977485</v>
      </c>
    </row>
    <row r="87" spans="1:30" ht="12.75">
      <c r="A87" s="277" t="s">
        <v>39</v>
      </c>
      <c r="B87" s="278"/>
      <c r="C87" s="278"/>
      <c r="D87" s="278"/>
      <c r="E87" s="279"/>
      <c r="F87" s="118">
        <v>79</v>
      </c>
      <c r="G87" s="119">
        <v>5477757.569406</v>
      </c>
      <c r="H87" s="120">
        <v>73539245.769593</v>
      </c>
      <c r="I87" s="121">
        <v>79017003.338999</v>
      </c>
      <c r="J87" s="122">
        <v>58268253.766317904</v>
      </c>
      <c r="K87" s="123">
        <v>121544066.84696265</v>
      </c>
      <c r="L87" s="124">
        <v>179812320.61328053</v>
      </c>
      <c r="M87" s="277" t="s">
        <v>39</v>
      </c>
      <c r="N87" s="278"/>
      <c r="O87" s="278"/>
      <c r="P87" s="278"/>
      <c r="Q87" s="279"/>
      <c r="R87" s="118">
        <v>79</v>
      </c>
      <c r="S87" s="119">
        <v>5477757.569406</v>
      </c>
      <c r="T87" s="120">
        <v>73539245.769593</v>
      </c>
      <c r="U87" s="126">
        <f t="shared" si="20"/>
        <v>79017003.338999</v>
      </c>
      <c r="V87" s="119">
        <v>22481413.994870912</v>
      </c>
      <c r="W87" s="120">
        <v>96773361.07498135</v>
      </c>
      <c r="X87" s="121">
        <f t="shared" si="21"/>
        <v>119254775.06985226</v>
      </c>
      <c r="Y87" s="117">
        <f t="shared" si="14"/>
        <v>0</v>
      </c>
      <c r="Z87" s="117">
        <f t="shared" si="15"/>
        <v>0</v>
      </c>
      <c r="AA87" s="117">
        <f t="shared" si="16"/>
        <v>0</v>
      </c>
      <c r="AB87" s="117">
        <f t="shared" si="17"/>
        <v>35786839.77144699</v>
      </c>
      <c r="AC87" s="117">
        <f t="shared" si="18"/>
        <v>24770705.7719813</v>
      </c>
      <c r="AD87" s="117">
        <f t="shared" si="19"/>
        <v>60557545.54342827</v>
      </c>
    </row>
    <row r="88" spans="1:30" ht="12.75">
      <c r="A88" s="277" t="s">
        <v>40</v>
      </c>
      <c r="B88" s="278"/>
      <c r="C88" s="278"/>
      <c r="D88" s="278"/>
      <c r="E88" s="279"/>
      <c r="F88" s="118">
        <v>80</v>
      </c>
      <c r="G88" s="119">
        <v>0</v>
      </c>
      <c r="H88" s="120"/>
      <c r="I88" s="121">
        <v>0</v>
      </c>
      <c r="J88" s="122">
        <v>0</v>
      </c>
      <c r="K88" s="123">
        <v>0.4103299262933433</v>
      </c>
      <c r="L88" s="124">
        <v>0.4103299262933433</v>
      </c>
      <c r="M88" s="277" t="s">
        <v>40</v>
      </c>
      <c r="N88" s="278"/>
      <c r="O88" s="278"/>
      <c r="P88" s="278"/>
      <c r="Q88" s="279"/>
      <c r="R88" s="118">
        <v>80</v>
      </c>
      <c r="S88" s="119">
        <v>0</v>
      </c>
      <c r="T88" s="120"/>
      <c r="U88" s="126">
        <f t="shared" si="20"/>
        <v>0</v>
      </c>
      <c r="V88" s="119">
        <v>0</v>
      </c>
      <c r="W88" s="120">
        <v>0.381796469388064</v>
      </c>
      <c r="X88" s="121">
        <f t="shared" si="21"/>
        <v>0.381796469388064</v>
      </c>
      <c r="Y88" s="117">
        <f t="shared" si="14"/>
        <v>0</v>
      </c>
      <c r="Z88" s="117">
        <f t="shared" si="15"/>
        <v>0</v>
      </c>
      <c r="AA88" s="117">
        <f t="shared" si="16"/>
        <v>0</v>
      </c>
      <c r="AB88" s="117">
        <f t="shared" si="17"/>
        <v>0</v>
      </c>
      <c r="AC88" s="117">
        <f t="shared" si="18"/>
        <v>0.02853345690527931</v>
      </c>
      <c r="AD88" s="117">
        <f t="shared" si="19"/>
        <v>0.02853345690527931</v>
      </c>
    </row>
    <row r="89" spans="1:30" ht="12.75">
      <c r="A89" s="274" t="s">
        <v>178</v>
      </c>
      <c r="B89" s="275"/>
      <c r="C89" s="275"/>
      <c r="D89" s="278"/>
      <c r="E89" s="279"/>
      <c r="F89" s="118">
        <v>81</v>
      </c>
      <c r="G89" s="127">
        <v>83803429.92</v>
      </c>
      <c r="H89" s="128">
        <v>311731863.92</v>
      </c>
      <c r="I89" s="121">
        <v>395535293.84000003</v>
      </c>
      <c r="J89" s="129">
        <v>83902325.96000001</v>
      </c>
      <c r="K89" s="130">
        <v>313971510.1</v>
      </c>
      <c r="L89" s="124">
        <v>397873836.06000006</v>
      </c>
      <c r="M89" s="274" t="s">
        <v>178</v>
      </c>
      <c r="N89" s="275"/>
      <c r="O89" s="275"/>
      <c r="P89" s="278"/>
      <c r="Q89" s="279"/>
      <c r="R89" s="118">
        <v>81</v>
      </c>
      <c r="S89" s="127">
        <f>SUM(S90:S92)</f>
        <v>83803429.92</v>
      </c>
      <c r="T89" s="128">
        <f>SUM(T90:T92)</f>
        <v>311731863.92</v>
      </c>
      <c r="U89" s="126">
        <f t="shared" si="20"/>
        <v>395535293.84000003</v>
      </c>
      <c r="V89" s="127">
        <f>SUM(V90:V92)</f>
        <v>83902325.96000001</v>
      </c>
      <c r="W89" s="128">
        <f>SUM(W90:W92)</f>
        <v>313971510.099999</v>
      </c>
      <c r="X89" s="121">
        <f t="shared" si="21"/>
        <v>397873836.059999</v>
      </c>
      <c r="Y89" s="117">
        <f t="shared" si="14"/>
        <v>0</v>
      </c>
      <c r="Z89" s="117">
        <f t="shared" si="15"/>
        <v>0</v>
      </c>
      <c r="AA89" s="117">
        <f t="shared" si="16"/>
        <v>0</v>
      </c>
      <c r="AB89" s="117">
        <f t="shared" si="17"/>
        <v>0</v>
      </c>
      <c r="AC89" s="117">
        <f t="shared" si="18"/>
        <v>1.0132789611816406E-06</v>
      </c>
      <c r="AD89" s="117">
        <f t="shared" si="19"/>
        <v>1.0728836059570312E-06</v>
      </c>
    </row>
    <row r="90" spans="1:30" ht="12.75">
      <c r="A90" s="277" t="s">
        <v>41</v>
      </c>
      <c r="B90" s="278"/>
      <c r="C90" s="278"/>
      <c r="D90" s="278"/>
      <c r="E90" s="279"/>
      <c r="F90" s="118">
        <v>82</v>
      </c>
      <c r="G90" s="119">
        <v>721928.7300000004</v>
      </c>
      <c r="H90" s="120">
        <v>22853579.17</v>
      </c>
      <c r="I90" s="121">
        <v>23575507.900000002</v>
      </c>
      <c r="J90" s="122">
        <v>820824.7699999996</v>
      </c>
      <c r="K90" s="123">
        <v>25093225.349999994</v>
      </c>
      <c r="L90" s="124">
        <v>25914050.119999994</v>
      </c>
      <c r="M90" s="277" t="s">
        <v>41</v>
      </c>
      <c r="N90" s="278"/>
      <c r="O90" s="278"/>
      <c r="P90" s="278"/>
      <c r="Q90" s="279"/>
      <c r="R90" s="118">
        <v>82</v>
      </c>
      <c r="S90" s="119">
        <v>721928.7300000004</v>
      </c>
      <c r="T90" s="120">
        <v>22853579.17</v>
      </c>
      <c r="U90" s="126">
        <f t="shared" si="20"/>
        <v>23575507.900000002</v>
      </c>
      <c r="V90" s="119">
        <v>820824.7699999996</v>
      </c>
      <c r="W90" s="120">
        <v>25093225.349999994</v>
      </c>
      <c r="X90" s="121">
        <f t="shared" si="21"/>
        <v>25914050.119999994</v>
      </c>
      <c r="Y90" s="117">
        <f t="shared" si="14"/>
        <v>0</v>
      </c>
      <c r="Z90" s="117">
        <f t="shared" si="15"/>
        <v>0</v>
      </c>
      <c r="AA90" s="117">
        <f t="shared" si="16"/>
        <v>0</v>
      </c>
      <c r="AB90" s="117">
        <f t="shared" si="17"/>
        <v>0</v>
      </c>
      <c r="AC90" s="117">
        <f t="shared" si="18"/>
        <v>0</v>
      </c>
      <c r="AD90" s="117">
        <f t="shared" si="19"/>
        <v>0</v>
      </c>
    </row>
    <row r="91" spans="1:30" ht="12.75">
      <c r="A91" s="277" t="s">
        <v>42</v>
      </c>
      <c r="B91" s="278"/>
      <c r="C91" s="278"/>
      <c r="D91" s="278"/>
      <c r="E91" s="279"/>
      <c r="F91" s="118">
        <v>83</v>
      </c>
      <c r="G91" s="119">
        <v>7581501.19</v>
      </c>
      <c r="H91" s="120">
        <v>139638995.3</v>
      </c>
      <c r="I91" s="121">
        <v>147220496.49</v>
      </c>
      <c r="J91" s="122">
        <v>7581501.19</v>
      </c>
      <c r="K91" s="123">
        <v>139638995.30000004</v>
      </c>
      <c r="L91" s="124">
        <v>147220496.49000004</v>
      </c>
      <c r="M91" s="277" t="s">
        <v>42</v>
      </c>
      <c r="N91" s="278"/>
      <c r="O91" s="278"/>
      <c r="P91" s="278"/>
      <c r="Q91" s="279"/>
      <c r="R91" s="118">
        <v>83</v>
      </c>
      <c r="S91" s="119">
        <v>7581501.19</v>
      </c>
      <c r="T91" s="120">
        <v>139638995.3</v>
      </c>
      <c r="U91" s="126">
        <f t="shared" si="20"/>
        <v>147220496.49</v>
      </c>
      <c r="V91" s="119">
        <v>7581501.19</v>
      </c>
      <c r="W91" s="120">
        <v>139638995.3</v>
      </c>
      <c r="X91" s="121">
        <f t="shared" si="21"/>
        <v>147220496.49</v>
      </c>
      <c r="Y91" s="117">
        <f t="shared" si="14"/>
        <v>0</v>
      </c>
      <c r="Z91" s="117">
        <f t="shared" si="15"/>
        <v>0</v>
      </c>
      <c r="AA91" s="117">
        <f t="shared" si="16"/>
        <v>0</v>
      </c>
      <c r="AB91" s="117">
        <f t="shared" si="17"/>
        <v>0</v>
      </c>
      <c r="AC91" s="117">
        <f t="shared" si="18"/>
        <v>0</v>
      </c>
      <c r="AD91" s="117">
        <f t="shared" si="19"/>
        <v>0</v>
      </c>
    </row>
    <row r="92" spans="1:30" ht="12.75">
      <c r="A92" s="277" t="s">
        <v>43</v>
      </c>
      <c r="B92" s="278"/>
      <c r="C92" s="278"/>
      <c r="D92" s="278"/>
      <c r="E92" s="279"/>
      <c r="F92" s="118">
        <v>84</v>
      </c>
      <c r="G92" s="119">
        <v>75500000</v>
      </c>
      <c r="H92" s="120">
        <v>149239289.45</v>
      </c>
      <c r="I92" s="121">
        <v>224739289.45</v>
      </c>
      <c r="J92" s="122">
        <v>75500000</v>
      </c>
      <c r="K92" s="123">
        <v>149239289.45</v>
      </c>
      <c r="L92" s="124">
        <v>224739289.45</v>
      </c>
      <c r="M92" s="277" t="s">
        <v>43</v>
      </c>
      <c r="N92" s="278"/>
      <c r="O92" s="278"/>
      <c r="P92" s="278"/>
      <c r="Q92" s="279"/>
      <c r="R92" s="118">
        <v>84</v>
      </c>
      <c r="S92" s="119">
        <v>75500000</v>
      </c>
      <c r="T92" s="120">
        <v>149239289.45</v>
      </c>
      <c r="U92" s="126">
        <f t="shared" si="20"/>
        <v>224739289.45</v>
      </c>
      <c r="V92" s="119">
        <v>75500000</v>
      </c>
      <c r="W92" s="120">
        <v>149239289.449999</v>
      </c>
      <c r="X92" s="121">
        <f t="shared" si="21"/>
        <v>224739289.449999</v>
      </c>
      <c r="Y92" s="117">
        <f t="shared" si="14"/>
        <v>0</v>
      </c>
      <c r="Z92" s="117">
        <f t="shared" si="15"/>
        <v>0</v>
      </c>
      <c r="AA92" s="117">
        <f t="shared" si="16"/>
        <v>0</v>
      </c>
      <c r="AB92" s="117">
        <f t="shared" si="17"/>
        <v>0</v>
      </c>
      <c r="AC92" s="117">
        <f t="shared" si="18"/>
        <v>9.834766387939453E-07</v>
      </c>
      <c r="AD92" s="117">
        <f t="shared" si="19"/>
        <v>9.834766387939453E-07</v>
      </c>
    </row>
    <row r="93" spans="1:30" ht="12.75">
      <c r="A93" s="274" t="s">
        <v>179</v>
      </c>
      <c r="B93" s="275"/>
      <c r="C93" s="275"/>
      <c r="D93" s="278"/>
      <c r="E93" s="279"/>
      <c r="F93" s="118">
        <v>85</v>
      </c>
      <c r="G93" s="127">
        <v>33034942.376515515</v>
      </c>
      <c r="H93" s="128">
        <v>255057484.81666332</v>
      </c>
      <c r="I93" s="121">
        <v>288092427.19317883</v>
      </c>
      <c r="J93" s="129">
        <v>38945471.45253038</v>
      </c>
      <c r="K93" s="130">
        <v>402697032.14324003</v>
      </c>
      <c r="L93" s="124">
        <v>441642503.5957704</v>
      </c>
      <c r="M93" s="274" t="s">
        <v>179</v>
      </c>
      <c r="N93" s="275"/>
      <c r="O93" s="275"/>
      <c r="P93" s="278"/>
      <c r="Q93" s="279"/>
      <c r="R93" s="118">
        <v>85</v>
      </c>
      <c r="S93" s="127">
        <f>SUM(S94:S95)</f>
        <v>33034942.376515515</v>
      </c>
      <c r="T93" s="128">
        <f>SUM(T94:T95)</f>
        <v>255057484.81666332</v>
      </c>
      <c r="U93" s="126">
        <f t="shared" si="20"/>
        <v>288092427.19317883</v>
      </c>
      <c r="V93" s="127">
        <f>SUM(V94:V95)</f>
        <v>38929001.48215072</v>
      </c>
      <c r="W93" s="128">
        <f>SUM(W94:W95)</f>
        <v>356132677.84743655</v>
      </c>
      <c r="X93" s="121">
        <f t="shared" si="21"/>
        <v>395061679.3295873</v>
      </c>
      <c r="Y93" s="117">
        <f t="shared" si="14"/>
        <v>0</v>
      </c>
      <c r="Z93" s="117">
        <f t="shared" si="15"/>
        <v>0</v>
      </c>
      <c r="AA93" s="117">
        <f t="shared" si="16"/>
        <v>0</v>
      </c>
      <c r="AB93" s="117">
        <f t="shared" si="17"/>
        <v>16469.970379658043</v>
      </c>
      <c r="AC93" s="117">
        <f t="shared" si="18"/>
        <v>46564354.29580349</v>
      </c>
      <c r="AD93" s="117">
        <f t="shared" si="19"/>
        <v>46580824.26618314</v>
      </c>
    </row>
    <row r="94" spans="1:30" ht="12.75">
      <c r="A94" s="277" t="s">
        <v>4</v>
      </c>
      <c r="B94" s="278"/>
      <c r="C94" s="278"/>
      <c r="D94" s="278"/>
      <c r="E94" s="279"/>
      <c r="F94" s="118">
        <v>86</v>
      </c>
      <c r="G94" s="119">
        <v>33034942.376515515</v>
      </c>
      <c r="H94" s="120">
        <v>255057484.81666332</v>
      </c>
      <c r="I94" s="121">
        <v>288092427.19317883</v>
      </c>
      <c r="J94" s="122">
        <v>38945471.45253038</v>
      </c>
      <c r="K94" s="123">
        <v>402697032.14324003</v>
      </c>
      <c r="L94" s="124">
        <v>441642503.5957704</v>
      </c>
      <c r="M94" s="277" t="s">
        <v>4</v>
      </c>
      <c r="N94" s="278"/>
      <c r="O94" s="278"/>
      <c r="P94" s="278"/>
      <c r="Q94" s="279"/>
      <c r="R94" s="118">
        <v>86</v>
      </c>
      <c r="S94" s="119">
        <v>33034942.376515515</v>
      </c>
      <c r="T94" s="120">
        <v>255057484.81666332</v>
      </c>
      <c r="U94" s="126">
        <f t="shared" si="20"/>
        <v>288092427.19317883</v>
      </c>
      <c r="V94" s="119">
        <v>38929001.48215072</v>
      </c>
      <c r="W94" s="120">
        <v>356132677.84743655</v>
      </c>
      <c r="X94" s="121">
        <f t="shared" si="21"/>
        <v>395061679.3295873</v>
      </c>
      <c r="Y94" s="117">
        <f t="shared" si="14"/>
        <v>0</v>
      </c>
      <c r="Z94" s="117">
        <f t="shared" si="15"/>
        <v>0</v>
      </c>
      <c r="AA94" s="117">
        <f t="shared" si="16"/>
        <v>0</v>
      </c>
      <c r="AB94" s="117">
        <f t="shared" si="17"/>
        <v>16469.970379658043</v>
      </c>
      <c r="AC94" s="117">
        <f t="shared" si="18"/>
        <v>46564354.29580349</v>
      </c>
      <c r="AD94" s="117">
        <f t="shared" si="19"/>
        <v>46580824.26618314</v>
      </c>
    </row>
    <row r="95" spans="1:30" ht="12.75">
      <c r="A95" s="277" t="s">
        <v>234</v>
      </c>
      <c r="B95" s="278"/>
      <c r="C95" s="278"/>
      <c r="D95" s="278"/>
      <c r="E95" s="279"/>
      <c r="F95" s="118">
        <v>87</v>
      </c>
      <c r="G95" s="119">
        <v>0</v>
      </c>
      <c r="H95" s="120">
        <v>0</v>
      </c>
      <c r="I95" s="121">
        <v>0</v>
      </c>
      <c r="J95" s="122">
        <v>0</v>
      </c>
      <c r="K95" s="123">
        <v>0</v>
      </c>
      <c r="L95" s="124">
        <v>0</v>
      </c>
      <c r="M95" s="277" t="s">
        <v>234</v>
      </c>
      <c r="N95" s="278"/>
      <c r="O95" s="278"/>
      <c r="P95" s="278"/>
      <c r="Q95" s="279"/>
      <c r="R95" s="118">
        <v>87</v>
      </c>
      <c r="S95" s="119">
        <v>0</v>
      </c>
      <c r="T95" s="120">
        <v>0</v>
      </c>
      <c r="U95" s="126">
        <f t="shared" si="20"/>
        <v>0</v>
      </c>
      <c r="V95" s="119"/>
      <c r="W95" s="120">
        <v>0</v>
      </c>
      <c r="X95" s="121">
        <f t="shared" si="21"/>
        <v>0</v>
      </c>
      <c r="Y95" s="117">
        <f t="shared" si="14"/>
        <v>0</v>
      </c>
      <c r="Z95" s="117">
        <f t="shared" si="15"/>
        <v>0</v>
      </c>
      <c r="AA95" s="117">
        <f t="shared" si="16"/>
        <v>0</v>
      </c>
      <c r="AB95" s="117">
        <f t="shared" si="17"/>
        <v>0</v>
      </c>
      <c r="AC95" s="117">
        <f t="shared" si="18"/>
        <v>0</v>
      </c>
      <c r="AD95" s="117">
        <f t="shared" si="19"/>
        <v>0</v>
      </c>
    </row>
    <row r="96" spans="1:30" ht="12.75">
      <c r="A96" s="274" t="s">
        <v>180</v>
      </c>
      <c r="B96" s="275"/>
      <c r="C96" s="275"/>
      <c r="D96" s="278"/>
      <c r="E96" s="279"/>
      <c r="F96" s="118">
        <v>88</v>
      </c>
      <c r="G96" s="127">
        <v>6649735.122579354</v>
      </c>
      <c r="H96" s="128">
        <v>103752173.34779349</v>
      </c>
      <c r="I96" s="121">
        <v>110401908.47037284</v>
      </c>
      <c r="J96" s="129">
        <v>26275160.853997882</v>
      </c>
      <c r="K96" s="130">
        <v>152552166.53311887</v>
      </c>
      <c r="L96" s="124">
        <v>178827327.38711676</v>
      </c>
      <c r="M96" s="274" t="s">
        <v>180</v>
      </c>
      <c r="N96" s="275"/>
      <c r="O96" s="275"/>
      <c r="P96" s="278"/>
      <c r="Q96" s="279"/>
      <c r="R96" s="118">
        <v>88</v>
      </c>
      <c r="S96" s="127">
        <f>SUM(S97:S98)</f>
        <v>6649735.122579354</v>
      </c>
      <c r="T96" s="128">
        <f>SUM(T97:T98)</f>
        <v>103752173.34779349</v>
      </c>
      <c r="U96" s="126">
        <f t="shared" si="20"/>
        <v>110401908.47037284</v>
      </c>
      <c r="V96" s="127">
        <f>SUM(V97:V98)</f>
        <v>18381347.167729333</v>
      </c>
      <c r="W96" s="128">
        <f>SUM(W97:W98)</f>
        <v>43340918.158507824</v>
      </c>
      <c r="X96" s="121">
        <f t="shared" si="21"/>
        <v>61722265.32623716</v>
      </c>
      <c r="Y96" s="117">
        <f t="shared" si="14"/>
        <v>0</v>
      </c>
      <c r="Z96" s="117">
        <f t="shared" si="15"/>
        <v>0</v>
      </c>
      <c r="AA96" s="117">
        <f t="shared" si="16"/>
        <v>0</v>
      </c>
      <c r="AB96" s="117">
        <f t="shared" si="17"/>
        <v>7893813.686268549</v>
      </c>
      <c r="AC96" s="117">
        <f t="shared" si="18"/>
        <v>109211248.37461105</v>
      </c>
      <c r="AD96" s="117">
        <f t="shared" si="19"/>
        <v>117105062.0608796</v>
      </c>
    </row>
    <row r="97" spans="1:30" ht="12.75">
      <c r="A97" s="277" t="s">
        <v>235</v>
      </c>
      <c r="B97" s="278"/>
      <c r="C97" s="278"/>
      <c r="D97" s="278"/>
      <c r="E97" s="279"/>
      <c r="F97" s="118">
        <v>89</v>
      </c>
      <c r="G97" s="119">
        <v>6649735.122579354</v>
      </c>
      <c r="H97" s="120">
        <v>103752173.34779349</v>
      </c>
      <c r="I97" s="121">
        <v>110401908.47037284</v>
      </c>
      <c r="J97" s="122">
        <v>26275160.853997882</v>
      </c>
      <c r="K97" s="123">
        <v>152552166.53311887</v>
      </c>
      <c r="L97" s="124">
        <v>178827327.38711676</v>
      </c>
      <c r="M97" s="277" t="s">
        <v>235</v>
      </c>
      <c r="N97" s="278"/>
      <c r="O97" s="278"/>
      <c r="P97" s="278"/>
      <c r="Q97" s="279"/>
      <c r="R97" s="118">
        <v>89</v>
      </c>
      <c r="S97" s="119">
        <v>6649735.122579354</v>
      </c>
      <c r="T97" s="120">
        <v>103752173.34779349</v>
      </c>
      <c r="U97" s="126">
        <f t="shared" si="20"/>
        <v>110401908.47037284</v>
      </c>
      <c r="V97" s="119">
        <v>18381347.167729333</v>
      </c>
      <c r="W97" s="120">
        <v>43340918.158507824</v>
      </c>
      <c r="X97" s="121">
        <f t="shared" si="21"/>
        <v>61722265.32623716</v>
      </c>
      <c r="Y97" s="117">
        <f t="shared" si="14"/>
        <v>0</v>
      </c>
      <c r="Z97" s="117">
        <f t="shared" si="15"/>
        <v>0</v>
      </c>
      <c r="AA97" s="117">
        <f t="shared" si="16"/>
        <v>0</v>
      </c>
      <c r="AB97" s="117">
        <f t="shared" si="17"/>
        <v>7893813.686268549</v>
      </c>
      <c r="AC97" s="117">
        <f t="shared" si="18"/>
        <v>109211248.37461105</v>
      </c>
      <c r="AD97" s="117">
        <f t="shared" si="19"/>
        <v>117105062.0608796</v>
      </c>
    </row>
    <row r="98" spans="1:30" ht="12.75">
      <c r="A98" s="277" t="s">
        <v>293</v>
      </c>
      <c r="B98" s="278"/>
      <c r="C98" s="278"/>
      <c r="D98" s="278"/>
      <c r="E98" s="279"/>
      <c r="F98" s="118">
        <v>90</v>
      </c>
      <c r="G98" s="119">
        <v>0</v>
      </c>
      <c r="H98" s="120">
        <v>0</v>
      </c>
      <c r="I98" s="121">
        <v>0</v>
      </c>
      <c r="J98" s="122">
        <v>0</v>
      </c>
      <c r="K98" s="123">
        <v>0</v>
      </c>
      <c r="L98" s="124">
        <v>0</v>
      </c>
      <c r="M98" s="277" t="s">
        <v>293</v>
      </c>
      <c r="N98" s="278"/>
      <c r="O98" s="278"/>
      <c r="P98" s="278"/>
      <c r="Q98" s="279"/>
      <c r="R98" s="118">
        <v>90</v>
      </c>
      <c r="S98" s="119">
        <v>0</v>
      </c>
      <c r="T98" s="120">
        <v>0</v>
      </c>
      <c r="U98" s="126">
        <f t="shared" si="20"/>
        <v>0</v>
      </c>
      <c r="V98" s="119">
        <v>0</v>
      </c>
      <c r="W98" s="120">
        <v>0</v>
      </c>
      <c r="X98" s="121">
        <f t="shared" si="21"/>
        <v>0</v>
      </c>
      <c r="Y98" s="117">
        <f t="shared" si="14"/>
        <v>0</v>
      </c>
      <c r="Z98" s="117">
        <f t="shared" si="15"/>
        <v>0</v>
      </c>
      <c r="AA98" s="117">
        <f t="shared" si="16"/>
        <v>0</v>
      </c>
      <c r="AB98" s="117">
        <f t="shared" si="17"/>
        <v>0</v>
      </c>
      <c r="AC98" s="117">
        <f t="shared" si="18"/>
        <v>0</v>
      </c>
      <c r="AD98" s="117">
        <f t="shared" si="19"/>
        <v>0</v>
      </c>
    </row>
    <row r="99" spans="1:30" ht="12.75">
      <c r="A99" s="274" t="s">
        <v>393</v>
      </c>
      <c r="B99" s="275"/>
      <c r="C99" s="275"/>
      <c r="D99" s="278"/>
      <c r="E99" s="279"/>
      <c r="F99" s="118">
        <v>91</v>
      </c>
      <c r="G99" s="119">
        <v>1627854.8163789257</v>
      </c>
      <c r="H99" s="120">
        <v>12969425.37730017</v>
      </c>
      <c r="I99" s="121">
        <v>14597280.193679094</v>
      </c>
      <c r="J99" s="122">
        <v>1510180.228003169</v>
      </c>
      <c r="K99" s="123">
        <v>12168081.791042253</v>
      </c>
      <c r="L99" s="124">
        <v>13678262.019045422</v>
      </c>
      <c r="M99" s="274" t="s">
        <v>393</v>
      </c>
      <c r="N99" s="275"/>
      <c r="O99" s="275"/>
      <c r="P99" s="278"/>
      <c r="Q99" s="279"/>
      <c r="R99" s="118">
        <v>91</v>
      </c>
      <c r="S99" s="119">
        <v>1627854.8163789257</v>
      </c>
      <c r="T99" s="120">
        <v>12969425.37730017</v>
      </c>
      <c r="U99" s="126">
        <f t="shared" si="20"/>
        <v>14597280.193679094</v>
      </c>
      <c r="V99" s="119">
        <v>1599968.0873883646</v>
      </c>
      <c r="W99" s="120">
        <v>13258236.366403053</v>
      </c>
      <c r="X99" s="121">
        <f t="shared" si="21"/>
        <v>14858204.453791417</v>
      </c>
      <c r="Y99" s="117">
        <f t="shared" si="14"/>
        <v>0</v>
      </c>
      <c r="Z99" s="117">
        <f t="shared" si="15"/>
        <v>0</v>
      </c>
      <c r="AA99" s="117">
        <f t="shared" si="16"/>
        <v>0</v>
      </c>
      <c r="AB99" s="117">
        <f t="shared" si="17"/>
        <v>-89787.85938519565</v>
      </c>
      <c r="AC99" s="117">
        <f t="shared" si="18"/>
        <v>-1090154.5753607992</v>
      </c>
      <c r="AD99" s="117">
        <f t="shared" si="19"/>
        <v>-1179942.4347459953</v>
      </c>
    </row>
    <row r="100" spans="1:30" ht="12.75">
      <c r="A100" s="274" t="s">
        <v>181</v>
      </c>
      <c r="B100" s="275"/>
      <c r="C100" s="275"/>
      <c r="D100" s="278"/>
      <c r="E100" s="279"/>
      <c r="F100" s="118">
        <v>92</v>
      </c>
      <c r="G100" s="127">
        <v>2543628521.07381</v>
      </c>
      <c r="H100" s="128">
        <v>4137930688.142354</v>
      </c>
      <c r="I100" s="121">
        <v>6681559209.216164</v>
      </c>
      <c r="J100" s="129">
        <v>2677573551.863383</v>
      </c>
      <c r="K100" s="130">
        <v>3990466826.8091826</v>
      </c>
      <c r="L100" s="124">
        <v>6668040378.672566</v>
      </c>
      <c r="M100" s="274" t="s">
        <v>181</v>
      </c>
      <c r="N100" s="275"/>
      <c r="O100" s="275"/>
      <c r="P100" s="278"/>
      <c r="Q100" s="279"/>
      <c r="R100" s="118">
        <v>92</v>
      </c>
      <c r="S100" s="127">
        <f>SUM(S101:S106)</f>
        <v>2543628521.07381</v>
      </c>
      <c r="T100" s="128">
        <f>SUM(T101:T106)</f>
        <v>4137930688.142354</v>
      </c>
      <c r="U100" s="126">
        <f t="shared" si="20"/>
        <v>6681559209.216164</v>
      </c>
      <c r="V100" s="127">
        <f>SUM(V101:V106)</f>
        <v>2617226761.5463476</v>
      </c>
      <c r="W100" s="128">
        <f>SUM(W101:W106)</f>
        <v>4423287077.303224</v>
      </c>
      <c r="X100" s="121">
        <f t="shared" si="21"/>
        <v>7040513838.849571</v>
      </c>
      <c r="Y100" s="117">
        <f t="shared" si="14"/>
        <v>0</v>
      </c>
      <c r="Z100" s="117">
        <f t="shared" si="15"/>
        <v>0</v>
      </c>
      <c r="AA100" s="117">
        <f t="shared" si="16"/>
        <v>0</v>
      </c>
      <c r="AB100" s="117">
        <f t="shared" si="17"/>
        <v>60346790.3170352</v>
      </c>
      <c r="AC100" s="117">
        <f t="shared" si="18"/>
        <v>-432820250.49404097</v>
      </c>
      <c r="AD100" s="117">
        <f t="shared" si="19"/>
        <v>-372473460.1770048</v>
      </c>
    </row>
    <row r="101" spans="1:30" ht="12.75">
      <c r="A101" s="277" t="s">
        <v>236</v>
      </c>
      <c r="B101" s="278"/>
      <c r="C101" s="278"/>
      <c r="D101" s="278"/>
      <c r="E101" s="279"/>
      <c r="F101" s="118">
        <v>93</v>
      </c>
      <c r="G101" s="119">
        <v>4798868.753526201</v>
      </c>
      <c r="H101" s="120">
        <v>1064375263.450331</v>
      </c>
      <c r="I101" s="121">
        <v>1069174132.2038572</v>
      </c>
      <c r="J101" s="122">
        <v>5511447.5921492</v>
      </c>
      <c r="K101" s="123">
        <v>1144498625.165595</v>
      </c>
      <c r="L101" s="124">
        <v>1150010072.7577443</v>
      </c>
      <c r="M101" s="277" t="s">
        <v>236</v>
      </c>
      <c r="N101" s="278"/>
      <c r="O101" s="278"/>
      <c r="P101" s="278"/>
      <c r="Q101" s="279"/>
      <c r="R101" s="118">
        <v>93</v>
      </c>
      <c r="S101" s="119">
        <v>4798868.753526201</v>
      </c>
      <c r="T101" s="120">
        <v>1064375263.450331</v>
      </c>
      <c r="U101" s="126">
        <f t="shared" si="20"/>
        <v>1069174132.2038572</v>
      </c>
      <c r="V101" s="119">
        <v>5067105.9903299995</v>
      </c>
      <c r="W101" s="120">
        <v>1390794470.8836577</v>
      </c>
      <c r="X101" s="121">
        <f t="shared" si="21"/>
        <v>1395861576.8739877</v>
      </c>
      <c r="Y101" s="117">
        <f t="shared" si="14"/>
        <v>0</v>
      </c>
      <c r="Z101" s="117">
        <f t="shared" si="15"/>
        <v>0</v>
      </c>
      <c r="AA101" s="117">
        <f t="shared" si="16"/>
        <v>0</v>
      </c>
      <c r="AB101" s="117">
        <f t="shared" si="17"/>
        <v>444341.60181920044</v>
      </c>
      <c r="AC101" s="117">
        <f t="shared" si="18"/>
        <v>-246295845.71806264</v>
      </c>
      <c r="AD101" s="117">
        <f t="shared" si="19"/>
        <v>-245851504.11624336</v>
      </c>
    </row>
    <row r="102" spans="1:30" ht="12.75">
      <c r="A102" s="277" t="s">
        <v>237</v>
      </c>
      <c r="B102" s="278"/>
      <c r="C102" s="278"/>
      <c r="D102" s="278"/>
      <c r="E102" s="279"/>
      <c r="F102" s="118">
        <v>94</v>
      </c>
      <c r="G102" s="119">
        <v>2507338961.6851754</v>
      </c>
      <c r="H102" s="120">
        <v>0</v>
      </c>
      <c r="I102" s="121">
        <v>2507338961.6851754</v>
      </c>
      <c r="J102" s="122">
        <v>2634966432.2214885</v>
      </c>
      <c r="K102" s="123">
        <v>0</v>
      </c>
      <c r="L102" s="124">
        <v>2634966432.2214885</v>
      </c>
      <c r="M102" s="277" t="s">
        <v>237</v>
      </c>
      <c r="N102" s="278"/>
      <c r="O102" s="278"/>
      <c r="P102" s="278"/>
      <c r="Q102" s="279"/>
      <c r="R102" s="118">
        <v>94</v>
      </c>
      <c r="S102" s="119">
        <v>2507338961.6851754</v>
      </c>
      <c r="T102" s="120">
        <v>0</v>
      </c>
      <c r="U102" s="126">
        <f t="shared" si="20"/>
        <v>2507338961.6851754</v>
      </c>
      <c r="V102" s="119">
        <v>2578651214.3779073</v>
      </c>
      <c r="W102" s="120">
        <v>0</v>
      </c>
      <c r="X102" s="121">
        <f t="shared" si="21"/>
        <v>2578651214.3779073</v>
      </c>
      <c r="Y102" s="117">
        <f t="shared" si="14"/>
        <v>0</v>
      </c>
      <c r="Z102" s="117">
        <f t="shared" si="15"/>
        <v>0</v>
      </c>
      <c r="AA102" s="117">
        <f t="shared" si="16"/>
        <v>0</v>
      </c>
      <c r="AB102" s="117">
        <f t="shared" si="17"/>
        <v>56315217.8435812</v>
      </c>
      <c r="AC102" s="117">
        <f t="shared" si="18"/>
        <v>0</v>
      </c>
      <c r="AD102" s="117">
        <f t="shared" si="19"/>
        <v>56315217.8435812</v>
      </c>
    </row>
    <row r="103" spans="1:30" ht="12.75">
      <c r="A103" s="277" t="s">
        <v>238</v>
      </c>
      <c r="B103" s="278"/>
      <c r="C103" s="278"/>
      <c r="D103" s="278"/>
      <c r="E103" s="279"/>
      <c r="F103" s="118">
        <v>95</v>
      </c>
      <c r="G103" s="119">
        <v>31490690.6351086</v>
      </c>
      <c r="H103" s="120">
        <v>2981620413.310311</v>
      </c>
      <c r="I103" s="121">
        <v>3013111103.9454193</v>
      </c>
      <c r="J103" s="122">
        <v>37095672.0497452</v>
      </c>
      <c r="K103" s="123">
        <v>2793480811.595573</v>
      </c>
      <c r="L103" s="124">
        <v>2830576483.645318</v>
      </c>
      <c r="M103" s="277" t="s">
        <v>238</v>
      </c>
      <c r="N103" s="278"/>
      <c r="O103" s="278"/>
      <c r="P103" s="278"/>
      <c r="Q103" s="279"/>
      <c r="R103" s="118">
        <v>95</v>
      </c>
      <c r="S103" s="119">
        <v>31490690.6351086</v>
      </c>
      <c r="T103" s="120">
        <v>2981620413.310311</v>
      </c>
      <c r="U103" s="126">
        <f t="shared" si="20"/>
        <v>3013111103.9454193</v>
      </c>
      <c r="V103" s="119">
        <v>31777211.408109967</v>
      </c>
      <c r="W103" s="120">
        <v>2947859919.8214307</v>
      </c>
      <c r="X103" s="121">
        <f t="shared" si="21"/>
        <v>2979637131.229541</v>
      </c>
      <c r="Y103" s="117">
        <f t="shared" si="14"/>
        <v>0</v>
      </c>
      <c r="Z103" s="117">
        <f t="shared" si="15"/>
        <v>0</v>
      </c>
      <c r="AA103" s="117">
        <f t="shared" si="16"/>
        <v>0</v>
      </c>
      <c r="AB103" s="117">
        <f t="shared" si="17"/>
        <v>5318460.641635235</v>
      </c>
      <c r="AC103" s="117">
        <f t="shared" si="18"/>
        <v>-154379108.22585773</v>
      </c>
      <c r="AD103" s="117">
        <f t="shared" si="19"/>
        <v>-149060647.5842228</v>
      </c>
    </row>
    <row r="104" spans="1:30" ht="19.5" customHeight="1">
      <c r="A104" s="277" t="s">
        <v>196</v>
      </c>
      <c r="B104" s="278"/>
      <c r="C104" s="278"/>
      <c r="D104" s="278"/>
      <c r="E104" s="279"/>
      <c r="F104" s="118">
        <v>96</v>
      </c>
      <c r="G104" s="119">
        <v>0</v>
      </c>
      <c r="H104" s="120">
        <v>2657405.4203118</v>
      </c>
      <c r="I104" s="121">
        <v>2657405.4203118</v>
      </c>
      <c r="J104" s="122">
        <v>0</v>
      </c>
      <c r="K104" s="123">
        <v>1508314.9740749998</v>
      </c>
      <c r="L104" s="124">
        <v>1508314.9740749998</v>
      </c>
      <c r="M104" s="277" t="s">
        <v>196</v>
      </c>
      <c r="N104" s="278"/>
      <c r="O104" s="278"/>
      <c r="P104" s="278"/>
      <c r="Q104" s="279"/>
      <c r="R104" s="118">
        <v>96</v>
      </c>
      <c r="S104" s="119">
        <v>0</v>
      </c>
      <c r="T104" s="120">
        <v>2657405.4203118</v>
      </c>
      <c r="U104" s="126">
        <f t="shared" si="20"/>
        <v>2657405.4203118</v>
      </c>
      <c r="V104" s="119">
        <v>0</v>
      </c>
      <c r="W104" s="120">
        <v>1633633.4225850003</v>
      </c>
      <c r="X104" s="121">
        <f t="shared" si="21"/>
        <v>1633633.4225850003</v>
      </c>
      <c r="Y104" s="117">
        <f aca="true" t="shared" si="22" ref="Y104:Y132">+G104-S104</f>
        <v>0</v>
      </c>
      <c r="Z104" s="117">
        <f aca="true" t="shared" si="23" ref="Z104:Z132">+H104-T104</f>
        <v>0</v>
      </c>
      <c r="AA104" s="117">
        <f aca="true" t="shared" si="24" ref="AA104:AA132">+I104-U104</f>
        <v>0</v>
      </c>
      <c r="AB104" s="117">
        <f aca="true" t="shared" si="25" ref="AB104:AB132">+J104-V104</f>
        <v>0</v>
      </c>
      <c r="AC104" s="117">
        <f aca="true" t="shared" si="26" ref="AC104:AC132">+K104-W104</f>
        <v>-125318.44851000048</v>
      </c>
      <c r="AD104" s="117">
        <f aca="true" t="shared" si="27" ref="AD104:AD132">+L104-X104</f>
        <v>-125318.44851000048</v>
      </c>
    </row>
    <row r="105" spans="1:30" ht="12.75">
      <c r="A105" s="277" t="s">
        <v>294</v>
      </c>
      <c r="B105" s="278"/>
      <c r="C105" s="278"/>
      <c r="D105" s="278"/>
      <c r="E105" s="279"/>
      <c r="F105" s="118">
        <v>97</v>
      </c>
      <c r="G105" s="119">
        <v>0</v>
      </c>
      <c r="H105" s="120">
        <v>8055533</v>
      </c>
      <c r="I105" s="121">
        <v>8055533</v>
      </c>
      <c r="J105" s="122">
        <v>0</v>
      </c>
      <c r="K105" s="123">
        <v>7055533</v>
      </c>
      <c r="L105" s="124">
        <v>7055533</v>
      </c>
      <c r="M105" s="277" t="s">
        <v>294</v>
      </c>
      <c r="N105" s="278"/>
      <c r="O105" s="278"/>
      <c r="P105" s="278"/>
      <c r="Q105" s="279"/>
      <c r="R105" s="118">
        <v>97</v>
      </c>
      <c r="S105" s="119">
        <v>0</v>
      </c>
      <c r="T105" s="120">
        <v>8055533</v>
      </c>
      <c r="U105" s="126">
        <f t="shared" si="20"/>
        <v>8055533</v>
      </c>
      <c r="V105" s="119">
        <v>0</v>
      </c>
      <c r="W105" s="120">
        <v>8055533</v>
      </c>
      <c r="X105" s="121">
        <f t="shared" si="21"/>
        <v>8055533</v>
      </c>
      <c r="Y105" s="117">
        <f t="shared" si="22"/>
        <v>0</v>
      </c>
      <c r="Z105" s="117">
        <f t="shared" si="23"/>
        <v>0</v>
      </c>
      <c r="AA105" s="117">
        <f t="shared" si="24"/>
        <v>0</v>
      </c>
      <c r="AB105" s="117">
        <f t="shared" si="25"/>
        <v>0</v>
      </c>
      <c r="AC105" s="117">
        <f t="shared" si="26"/>
        <v>-1000000</v>
      </c>
      <c r="AD105" s="117">
        <f t="shared" si="27"/>
        <v>-1000000</v>
      </c>
    </row>
    <row r="106" spans="1:30" ht="12.75">
      <c r="A106" s="277" t="s">
        <v>295</v>
      </c>
      <c r="B106" s="278"/>
      <c r="C106" s="278"/>
      <c r="D106" s="278"/>
      <c r="E106" s="279"/>
      <c r="F106" s="118">
        <v>98</v>
      </c>
      <c r="G106" s="119">
        <v>0</v>
      </c>
      <c r="H106" s="120">
        <v>81222072.9614</v>
      </c>
      <c r="I106" s="121">
        <v>81222072.9614</v>
      </c>
      <c r="J106" s="122">
        <v>0</v>
      </c>
      <c r="K106" s="123">
        <v>43923542.073939994</v>
      </c>
      <c r="L106" s="124">
        <v>43923542.073939994</v>
      </c>
      <c r="M106" s="277" t="s">
        <v>295</v>
      </c>
      <c r="N106" s="278"/>
      <c r="O106" s="278"/>
      <c r="P106" s="278"/>
      <c r="Q106" s="279"/>
      <c r="R106" s="118">
        <v>98</v>
      </c>
      <c r="S106" s="119">
        <v>0</v>
      </c>
      <c r="T106" s="120">
        <v>81222072.9614</v>
      </c>
      <c r="U106" s="126">
        <f t="shared" si="20"/>
        <v>81222072.9614</v>
      </c>
      <c r="V106" s="119">
        <v>1731229.77</v>
      </c>
      <c r="W106" s="120">
        <v>74943520.17555</v>
      </c>
      <c r="X106" s="121">
        <f t="shared" si="21"/>
        <v>76674749.94555</v>
      </c>
      <c r="Y106" s="117">
        <f t="shared" si="22"/>
        <v>0</v>
      </c>
      <c r="Z106" s="117">
        <f t="shared" si="23"/>
        <v>0</v>
      </c>
      <c r="AA106" s="117">
        <f t="shared" si="24"/>
        <v>0</v>
      </c>
      <c r="AB106" s="117">
        <f t="shared" si="25"/>
        <v>-1731229.77</v>
      </c>
      <c r="AC106" s="117">
        <f t="shared" si="26"/>
        <v>-31019978.101610005</v>
      </c>
      <c r="AD106" s="117">
        <f t="shared" si="27"/>
        <v>-32751207.87161</v>
      </c>
    </row>
    <row r="107" spans="1:30" ht="33" customHeight="1">
      <c r="A107" s="274" t="s">
        <v>296</v>
      </c>
      <c r="B107" s="275"/>
      <c r="C107" s="275"/>
      <c r="D107" s="278"/>
      <c r="E107" s="279"/>
      <c r="F107" s="118">
        <v>99</v>
      </c>
      <c r="G107" s="119">
        <v>34582316.52</v>
      </c>
      <c r="H107" s="120">
        <v>0</v>
      </c>
      <c r="I107" s="121">
        <v>34582316.52</v>
      </c>
      <c r="J107" s="122">
        <v>138599114.20051</v>
      </c>
      <c r="K107" s="123">
        <v>0</v>
      </c>
      <c r="L107" s="124">
        <v>138599114.20051</v>
      </c>
      <c r="M107" s="274" t="s">
        <v>296</v>
      </c>
      <c r="N107" s="275"/>
      <c r="O107" s="275"/>
      <c r="P107" s="278"/>
      <c r="Q107" s="279"/>
      <c r="R107" s="118">
        <v>99</v>
      </c>
      <c r="S107" s="119">
        <v>34582316.52</v>
      </c>
      <c r="T107" s="120">
        <v>0</v>
      </c>
      <c r="U107" s="126">
        <f t="shared" si="20"/>
        <v>34582316.52</v>
      </c>
      <c r="V107" s="119">
        <v>90390081.8399999</v>
      </c>
      <c r="W107" s="120"/>
      <c r="X107" s="121">
        <f t="shared" si="21"/>
        <v>90390081.8399999</v>
      </c>
      <c r="Y107" s="117">
        <f t="shared" si="22"/>
        <v>0</v>
      </c>
      <c r="Z107" s="117">
        <f t="shared" si="23"/>
        <v>0</v>
      </c>
      <c r="AA107" s="117">
        <f t="shared" si="24"/>
        <v>0</v>
      </c>
      <c r="AB107" s="117">
        <f t="shared" si="25"/>
        <v>48209032.360510096</v>
      </c>
      <c r="AC107" s="117">
        <f t="shared" si="26"/>
        <v>0</v>
      </c>
      <c r="AD107" s="117">
        <f t="shared" si="27"/>
        <v>48209032.360510096</v>
      </c>
    </row>
    <row r="108" spans="1:30" ht="12.75">
      <c r="A108" s="274" t="s">
        <v>182</v>
      </c>
      <c r="B108" s="275"/>
      <c r="C108" s="275"/>
      <c r="D108" s="278"/>
      <c r="E108" s="279"/>
      <c r="F108" s="118">
        <v>100</v>
      </c>
      <c r="G108" s="127">
        <v>12780845.59888</v>
      </c>
      <c r="H108" s="128">
        <v>120623199.91696012</v>
      </c>
      <c r="I108" s="121">
        <v>133404045.51584011</v>
      </c>
      <c r="J108" s="129">
        <v>10693051.809</v>
      </c>
      <c r="K108" s="130">
        <v>135402731.2913604</v>
      </c>
      <c r="L108" s="124">
        <v>146095783.1003604</v>
      </c>
      <c r="M108" s="274" t="s">
        <v>182</v>
      </c>
      <c r="N108" s="275"/>
      <c r="O108" s="275"/>
      <c r="P108" s="278"/>
      <c r="Q108" s="279"/>
      <c r="R108" s="118">
        <v>100</v>
      </c>
      <c r="S108" s="127">
        <f>SUM(S109:S110)</f>
        <v>12780845.59888</v>
      </c>
      <c r="T108" s="128">
        <f>SUM(T109:T110)</f>
        <v>120623199.91696012</v>
      </c>
      <c r="U108" s="126">
        <f t="shared" si="20"/>
        <v>133404045.51584011</v>
      </c>
      <c r="V108" s="127">
        <f>SUM(V109:V110)</f>
        <v>10474392.29806</v>
      </c>
      <c r="W108" s="128">
        <f>SUM(W109:W110)</f>
        <v>107980192.2322693</v>
      </c>
      <c r="X108" s="121">
        <f t="shared" si="21"/>
        <v>118454584.5303293</v>
      </c>
      <c r="Y108" s="117">
        <f t="shared" si="22"/>
        <v>0</v>
      </c>
      <c r="Z108" s="117">
        <f t="shared" si="23"/>
        <v>0</v>
      </c>
      <c r="AA108" s="117">
        <f t="shared" si="24"/>
        <v>0</v>
      </c>
      <c r="AB108" s="117">
        <f t="shared" si="25"/>
        <v>218659.51094000041</v>
      </c>
      <c r="AC108" s="117">
        <f t="shared" si="26"/>
        <v>27422539.059091106</v>
      </c>
      <c r="AD108" s="117">
        <f t="shared" si="27"/>
        <v>27641198.57003109</v>
      </c>
    </row>
    <row r="109" spans="1:30" ht="12.75">
      <c r="A109" s="277" t="s">
        <v>239</v>
      </c>
      <c r="B109" s="278"/>
      <c r="C109" s="278"/>
      <c r="D109" s="278"/>
      <c r="E109" s="279"/>
      <c r="F109" s="118">
        <v>101</v>
      </c>
      <c r="G109" s="119">
        <v>12780845.59888</v>
      </c>
      <c r="H109" s="120">
        <v>116107451.17696013</v>
      </c>
      <c r="I109" s="121">
        <v>128888296.77584013</v>
      </c>
      <c r="J109" s="122">
        <v>10693051.809</v>
      </c>
      <c r="K109" s="123">
        <v>130886982.5513604</v>
      </c>
      <c r="L109" s="124">
        <v>141580034.36036038</v>
      </c>
      <c r="M109" s="277" t="s">
        <v>239</v>
      </c>
      <c r="N109" s="278"/>
      <c r="O109" s="278"/>
      <c r="P109" s="278"/>
      <c r="Q109" s="279"/>
      <c r="R109" s="118">
        <v>101</v>
      </c>
      <c r="S109" s="119">
        <v>12780845.59888</v>
      </c>
      <c r="T109" s="120">
        <v>116107451.17696013</v>
      </c>
      <c r="U109" s="126">
        <f t="shared" si="20"/>
        <v>128888296.77584013</v>
      </c>
      <c r="V109" s="119">
        <v>10474392.29806</v>
      </c>
      <c r="W109" s="120">
        <v>103464443.4922693</v>
      </c>
      <c r="X109" s="121">
        <f t="shared" si="21"/>
        <v>113938835.7903293</v>
      </c>
      <c r="Y109" s="117">
        <f t="shared" si="22"/>
        <v>0</v>
      </c>
      <c r="Z109" s="117">
        <f t="shared" si="23"/>
        <v>0</v>
      </c>
      <c r="AA109" s="117">
        <f t="shared" si="24"/>
        <v>0</v>
      </c>
      <c r="AB109" s="117">
        <f t="shared" si="25"/>
        <v>218659.51094000041</v>
      </c>
      <c r="AC109" s="117">
        <f t="shared" si="26"/>
        <v>27422539.05909109</v>
      </c>
      <c r="AD109" s="117">
        <f t="shared" si="27"/>
        <v>27641198.570031077</v>
      </c>
    </row>
    <row r="110" spans="1:30" ht="12.75">
      <c r="A110" s="277" t="s">
        <v>240</v>
      </c>
      <c r="B110" s="278"/>
      <c r="C110" s="278"/>
      <c r="D110" s="278"/>
      <c r="E110" s="279"/>
      <c r="F110" s="118">
        <v>102</v>
      </c>
      <c r="G110" s="119">
        <v>0</v>
      </c>
      <c r="H110" s="120">
        <v>4515748.74</v>
      </c>
      <c r="I110" s="121">
        <v>4515748.74</v>
      </c>
      <c r="J110" s="122">
        <v>0</v>
      </c>
      <c r="K110" s="123">
        <v>4515748.74</v>
      </c>
      <c r="L110" s="124">
        <v>4515748.74</v>
      </c>
      <c r="M110" s="277" t="s">
        <v>240</v>
      </c>
      <c r="N110" s="278"/>
      <c r="O110" s="278"/>
      <c r="P110" s="278"/>
      <c r="Q110" s="279"/>
      <c r="R110" s="118">
        <v>102</v>
      </c>
      <c r="S110" s="119">
        <v>0</v>
      </c>
      <c r="T110" s="120">
        <v>4515748.74</v>
      </c>
      <c r="U110" s="126">
        <f t="shared" si="20"/>
        <v>4515748.74</v>
      </c>
      <c r="V110" s="119">
        <v>0</v>
      </c>
      <c r="W110" s="120">
        <v>4515748.74</v>
      </c>
      <c r="X110" s="121">
        <f t="shared" si="21"/>
        <v>4515748.74</v>
      </c>
      <c r="Y110" s="117">
        <f t="shared" si="22"/>
        <v>0</v>
      </c>
      <c r="Z110" s="117">
        <f t="shared" si="23"/>
        <v>0</v>
      </c>
      <c r="AA110" s="117">
        <f t="shared" si="24"/>
        <v>0</v>
      </c>
      <c r="AB110" s="117">
        <f t="shared" si="25"/>
        <v>0</v>
      </c>
      <c r="AC110" s="117">
        <f t="shared" si="26"/>
        <v>0</v>
      </c>
      <c r="AD110" s="117">
        <f t="shared" si="27"/>
        <v>0</v>
      </c>
    </row>
    <row r="111" spans="1:30" ht="12.75">
      <c r="A111" s="274" t="s">
        <v>183</v>
      </c>
      <c r="B111" s="275"/>
      <c r="C111" s="275"/>
      <c r="D111" s="278"/>
      <c r="E111" s="279"/>
      <c r="F111" s="118">
        <v>103</v>
      </c>
      <c r="G111" s="127">
        <v>2149986.35464</v>
      </c>
      <c r="H111" s="128">
        <v>66399009.51330192</v>
      </c>
      <c r="I111" s="121">
        <v>68548995.86794192</v>
      </c>
      <c r="J111" s="129">
        <v>13539220.26876</v>
      </c>
      <c r="K111" s="130">
        <v>86557434.30786595</v>
      </c>
      <c r="L111" s="124">
        <v>100096654.57662594</v>
      </c>
      <c r="M111" s="274" t="s">
        <v>183</v>
      </c>
      <c r="N111" s="275"/>
      <c r="O111" s="275"/>
      <c r="P111" s="278"/>
      <c r="Q111" s="279"/>
      <c r="R111" s="118">
        <v>103</v>
      </c>
      <c r="S111" s="127">
        <f>SUM(S112:S113)</f>
        <v>2149986.35464</v>
      </c>
      <c r="T111" s="128">
        <f>SUM(T112:T113)</f>
        <v>66399009.51330192</v>
      </c>
      <c r="U111" s="126">
        <f t="shared" si="20"/>
        <v>68548995.86794192</v>
      </c>
      <c r="V111" s="127">
        <f>SUM(V112:V113)</f>
        <v>6680060.88698</v>
      </c>
      <c r="W111" s="128">
        <f>SUM(W112:W113)</f>
        <v>69673679.35158803</v>
      </c>
      <c r="X111" s="121">
        <f t="shared" si="21"/>
        <v>76353740.23856802</v>
      </c>
      <c r="Y111" s="117">
        <f t="shared" si="22"/>
        <v>0</v>
      </c>
      <c r="Z111" s="117">
        <f t="shared" si="23"/>
        <v>0</v>
      </c>
      <c r="AA111" s="117">
        <f t="shared" si="24"/>
        <v>0</v>
      </c>
      <c r="AB111" s="117">
        <f t="shared" si="25"/>
        <v>6859159.3817799995</v>
      </c>
      <c r="AC111" s="117">
        <f t="shared" si="26"/>
        <v>16883754.95627792</v>
      </c>
      <c r="AD111" s="117">
        <f t="shared" si="27"/>
        <v>23742914.33805792</v>
      </c>
    </row>
    <row r="112" spans="1:30" ht="12.75">
      <c r="A112" s="277" t="s">
        <v>241</v>
      </c>
      <c r="B112" s="278"/>
      <c r="C112" s="278"/>
      <c r="D112" s="278"/>
      <c r="E112" s="279"/>
      <c r="F112" s="118">
        <v>104</v>
      </c>
      <c r="G112" s="119">
        <v>1879685.67808</v>
      </c>
      <c r="H112" s="120">
        <v>59443839.19240992</v>
      </c>
      <c r="I112" s="121">
        <v>61323524.87048992</v>
      </c>
      <c r="J112" s="122">
        <v>12710368.07714</v>
      </c>
      <c r="K112" s="123">
        <v>58772449.56472282</v>
      </c>
      <c r="L112" s="124">
        <v>71482817.64186282</v>
      </c>
      <c r="M112" s="277" t="s">
        <v>241</v>
      </c>
      <c r="N112" s="278"/>
      <c r="O112" s="278"/>
      <c r="P112" s="278"/>
      <c r="Q112" s="279"/>
      <c r="R112" s="118">
        <v>104</v>
      </c>
      <c r="S112" s="119">
        <v>1879685.67808</v>
      </c>
      <c r="T112" s="120">
        <v>59443839.19240992</v>
      </c>
      <c r="U112" s="126">
        <f t="shared" si="20"/>
        <v>61323524.87048992</v>
      </c>
      <c r="V112" s="119">
        <v>6361511.11346</v>
      </c>
      <c r="W112" s="120">
        <v>64604710.91262865</v>
      </c>
      <c r="X112" s="121">
        <f t="shared" si="21"/>
        <v>70966222.02608865</v>
      </c>
      <c r="Y112" s="117">
        <f t="shared" si="22"/>
        <v>0</v>
      </c>
      <c r="Z112" s="117">
        <f t="shared" si="23"/>
        <v>0</v>
      </c>
      <c r="AA112" s="117">
        <f t="shared" si="24"/>
        <v>0</v>
      </c>
      <c r="AB112" s="117">
        <f t="shared" si="25"/>
        <v>6348856.96368</v>
      </c>
      <c r="AC112" s="117">
        <f t="shared" si="26"/>
        <v>-5832261.34790583</v>
      </c>
      <c r="AD112" s="117">
        <f t="shared" si="27"/>
        <v>516595.61577416956</v>
      </c>
    </row>
    <row r="113" spans="1:30" ht="12.75">
      <c r="A113" s="277" t="s">
        <v>242</v>
      </c>
      <c r="B113" s="278"/>
      <c r="C113" s="278"/>
      <c r="D113" s="278"/>
      <c r="E113" s="279"/>
      <c r="F113" s="118">
        <v>105</v>
      </c>
      <c r="G113" s="119">
        <v>270300.67656</v>
      </c>
      <c r="H113" s="120">
        <v>6955170.320892001</v>
      </c>
      <c r="I113" s="121">
        <v>7225470.997452</v>
      </c>
      <c r="J113" s="122">
        <v>828852.19162</v>
      </c>
      <c r="K113" s="123">
        <v>27784984.743143123</v>
      </c>
      <c r="L113" s="124">
        <v>28613836.934763122</v>
      </c>
      <c r="M113" s="277" t="s">
        <v>242</v>
      </c>
      <c r="N113" s="278"/>
      <c r="O113" s="278"/>
      <c r="P113" s="278"/>
      <c r="Q113" s="279"/>
      <c r="R113" s="118">
        <v>105</v>
      </c>
      <c r="S113" s="119">
        <v>270300.67656</v>
      </c>
      <c r="T113" s="120">
        <v>6955170.320892001</v>
      </c>
      <c r="U113" s="126">
        <f t="shared" si="20"/>
        <v>7225470.997452</v>
      </c>
      <c r="V113" s="119">
        <v>318549.77352</v>
      </c>
      <c r="W113" s="120">
        <v>5068968.438959379</v>
      </c>
      <c r="X113" s="121">
        <f t="shared" si="21"/>
        <v>5387518.212479379</v>
      </c>
      <c r="Y113" s="117">
        <f t="shared" si="22"/>
        <v>0</v>
      </c>
      <c r="Z113" s="117">
        <f t="shared" si="23"/>
        <v>0</v>
      </c>
      <c r="AA113" s="117">
        <f t="shared" si="24"/>
        <v>0</v>
      </c>
      <c r="AB113" s="117">
        <f t="shared" si="25"/>
        <v>510302.41810000007</v>
      </c>
      <c r="AC113" s="117">
        <f t="shared" si="26"/>
        <v>22716016.304183744</v>
      </c>
      <c r="AD113" s="117">
        <f t="shared" si="27"/>
        <v>23226318.722283743</v>
      </c>
    </row>
    <row r="114" spans="1:30" ht="12.75">
      <c r="A114" s="274" t="s">
        <v>297</v>
      </c>
      <c r="B114" s="275"/>
      <c r="C114" s="275"/>
      <c r="D114" s="278"/>
      <c r="E114" s="279"/>
      <c r="F114" s="118">
        <v>106</v>
      </c>
      <c r="G114" s="119"/>
      <c r="H114" s="120"/>
      <c r="I114" s="121">
        <v>0</v>
      </c>
      <c r="J114" s="122">
        <v>0</v>
      </c>
      <c r="K114" s="123">
        <v>0</v>
      </c>
      <c r="L114" s="124">
        <v>0</v>
      </c>
      <c r="M114" s="274" t="s">
        <v>297</v>
      </c>
      <c r="N114" s="275"/>
      <c r="O114" s="275"/>
      <c r="P114" s="278"/>
      <c r="Q114" s="279"/>
      <c r="R114" s="118">
        <v>106</v>
      </c>
      <c r="S114" s="119"/>
      <c r="T114" s="120"/>
      <c r="U114" s="126">
        <f t="shared" si="20"/>
        <v>0</v>
      </c>
      <c r="V114" s="119"/>
      <c r="W114" s="120"/>
      <c r="X114" s="121">
        <f t="shared" si="21"/>
        <v>0</v>
      </c>
      <c r="Y114" s="117">
        <f t="shared" si="22"/>
        <v>0</v>
      </c>
      <c r="Z114" s="117">
        <f t="shared" si="23"/>
        <v>0</v>
      </c>
      <c r="AA114" s="117">
        <f t="shared" si="24"/>
        <v>0</v>
      </c>
      <c r="AB114" s="117">
        <f t="shared" si="25"/>
        <v>0</v>
      </c>
      <c r="AC114" s="117">
        <f t="shared" si="26"/>
        <v>0</v>
      </c>
      <c r="AD114" s="117">
        <f t="shared" si="27"/>
        <v>0</v>
      </c>
    </row>
    <row r="115" spans="1:30" ht="12.75">
      <c r="A115" s="274" t="s">
        <v>184</v>
      </c>
      <c r="B115" s="275"/>
      <c r="C115" s="275"/>
      <c r="D115" s="278"/>
      <c r="E115" s="279"/>
      <c r="F115" s="118">
        <v>107</v>
      </c>
      <c r="G115" s="127">
        <v>173537.18219999998</v>
      </c>
      <c r="H115" s="128">
        <v>1555227.1466623023</v>
      </c>
      <c r="I115" s="121">
        <v>1728764.3288623022</v>
      </c>
      <c r="J115" s="129">
        <v>221948.02519</v>
      </c>
      <c r="K115" s="130">
        <v>3797260.999328777</v>
      </c>
      <c r="L115" s="124">
        <v>4019209.024518777</v>
      </c>
      <c r="M115" s="274" t="s">
        <v>184</v>
      </c>
      <c r="N115" s="275"/>
      <c r="O115" s="275"/>
      <c r="P115" s="278"/>
      <c r="Q115" s="279"/>
      <c r="R115" s="118">
        <v>107</v>
      </c>
      <c r="S115" s="127">
        <f>SUM(S116:S118)</f>
        <v>173537.18219999998</v>
      </c>
      <c r="T115" s="128">
        <f>SUM(T116:T118)</f>
        <v>1555227.1466623023</v>
      </c>
      <c r="U115" s="126">
        <f t="shared" si="20"/>
        <v>1728764.3288623022</v>
      </c>
      <c r="V115" s="127">
        <f>SUM(V116:V118)</f>
        <v>194573.60406</v>
      </c>
      <c r="W115" s="128">
        <f>SUM(W116:W118)</f>
        <v>912146.5373608023</v>
      </c>
      <c r="X115" s="121">
        <f t="shared" si="21"/>
        <v>1106720.1414208023</v>
      </c>
      <c r="Y115" s="117">
        <f t="shared" si="22"/>
        <v>0</v>
      </c>
      <c r="Z115" s="117">
        <f t="shared" si="23"/>
        <v>0</v>
      </c>
      <c r="AA115" s="117">
        <f t="shared" si="24"/>
        <v>0</v>
      </c>
      <c r="AB115" s="117">
        <f t="shared" si="25"/>
        <v>27374.421129999973</v>
      </c>
      <c r="AC115" s="117">
        <f t="shared" si="26"/>
        <v>2885114.461967975</v>
      </c>
      <c r="AD115" s="117">
        <f t="shared" si="27"/>
        <v>2912488.8830979746</v>
      </c>
    </row>
    <row r="116" spans="1:30" ht="12.75">
      <c r="A116" s="277" t="s">
        <v>224</v>
      </c>
      <c r="B116" s="278"/>
      <c r="C116" s="278"/>
      <c r="D116" s="278"/>
      <c r="E116" s="279"/>
      <c r="F116" s="118">
        <v>108</v>
      </c>
      <c r="G116" s="119">
        <v>173537.18219999998</v>
      </c>
      <c r="H116" s="120">
        <v>1555227.1466623023</v>
      </c>
      <c r="I116" s="121">
        <v>1728764.3288623022</v>
      </c>
      <c r="J116" s="122">
        <v>221948.02519</v>
      </c>
      <c r="K116" s="123">
        <v>3797260.999328777</v>
      </c>
      <c r="L116" s="124">
        <v>4019209.024518777</v>
      </c>
      <c r="M116" s="277" t="s">
        <v>224</v>
      </c>
      <c r="N116" s="278"/>
      <c r="O116" s="278"/>
      <c r="P116" s="278"/>
      <c r="Q116" s="279"/>
      <c r="R116" s="118">
        <v>108</v>
      </c>
      <c r="S116" s="119">
        <v>173537.18219999998</v>
      </c>
      <c r="T116" s="120">
        <v>1555227.1466623023</v>
      </c>
      <c r="U116" s="126">
        <f t="shared" si="20"/>
        <v>1728764.3288623022</v>
      </c>
      <c r="V116" s="119">
        <v>194573.60406</v>
      </c>
      <c r="W116" s="120">
        <v>912146.5373608023</v>
      </c>
      <c r="X116" s="121">
        <f t="shared" si="21"/>
        <v>1106720.1414208023</v>
      </c>
      <c r="Y116" s="117">
        <f t="shared" si="22"/>
        <v>0</v>
      </c>
      <c r="Z116" s="117">
        <f t="shared" si="23"/>
        <v>0</v>
      </c>
      <c r="AA116" s="117">
        <f t="shared" si="24"/>
        <v>0</v>
      </c>
      <c r="AB116" s="117">
        <f t="shared" si="25"/>
        <v>27374.421129999973</v>
      </c>
      <c r="AC116" s="117">
        <f t="shared" si="26"/>
        <v>2885114.461967975</v>
      </c>
      <c r="AD116" s="117">
        <f t="shared" si="27"/>
        <v>2912488.8830979746</v>
      </c>
    </row>
    <row r="117" spans="1:30" ht="12.75">
      <c r="A117" s="277" t="s">
        <v>225</v>
      </c>
      <c r="B117" s="278"/>
      <c r="C117" s="278"/>
      <c r="D117" s="278"/>
      <c r="E117" s="279"/>
      <c r="F117" s="118">
        <v>109</v>
      </c>
      <c r="G117" s="119">
        <v>0</v>
      </c>
      <c r="H117" s="120">
        <v>0</v>
      </c>
      <c r="I117" s="121">
        <v>0</v>
      </c>
      <c r="J117" s="122">
        <v>0</v>
      </c>
      <c r="K117" s="123">
        <v>0</v>
      </c>
      <c r="L117" s="124">
        <v>0</v>
      </c>
      <c r="M117" s="277" t="s">
        <v>225</v>
      </c>
      <c r="N117" s="278"/>
      <c r="O117" s="278"/>
      <c r="P117" s="278"/>
      <c r="Q117" s="279"/>
      <c r="R117" s="118">
        <v>109</v>
      </c>
      <c r="S117" s="119">
        <v>0</v>
      </c>
      <c r="T117" s="120">
        <v>0</v>
      </c>
      <c r="U117" s="126">
        <f t="shared" si="20"/>
        <v>0</v>
      </c>
      <c r="V117" s="119">
        <v>0</v>
      </c>
      <c r="W117" s="120">
        <v>0</v>
      </c>
      <c r="X117" s="121">
        <f t="shared" si="21"/>
        <v>0</v>
      </c>
      <c r="Y117" s="117">
        <f t="shared" si="22"/>
        <v>0</v>
      </c>
      <c r="Z117" s="117">
        <f t="shared" si="23"/>
        <v>0</v>
      </c>
      <c r="AA117" s="117">
        <f t="shared" si="24"/>
        <v>0</v>
      </c>
      <c r="AB117" s="117">
        <f t="shared" si="25"/>
        <v>0</v>
      </c>
      <c r="AC117" s="117">
        <f t="shared" si="26"/>
        <v>0</v>
      </c>
      <c r="AD117" s="117">
        <f t="shared" si="27"/>
        <v>0</v>
      </c>
    </row>
    <row r="118" spans="1:30" ht="12.75">
      <c r="A118" s="277" t="s">
        <v>226</v>
      </c>
      <c r="B118" s="278"/>
      <c r="C118" s="278"/>
      <c r="D118" s="278"/>
      <c r="E118" s="279"/>
      <c r="F118" s="118">
        <v>110</v>
      </c>
      <c r="G118" s="119">
        <v>0</v>
      </c>
      <c r="H118" s="120">
        <v>0</v>
      </c>
      <c r="I118" s="121">
        <v>0</v>
      </c>
      <c r="J118" s="122">
        <v>0</v>
      </c>
      <c r="K118" s="123">
        <v>0</v>
      </c>
      <c r="L118" s="124">
        <v>0</v>
      </c>
      <c r="M118" s="277" t="s">
        <v>226</v>
      </c>
      <c r="N118" s="278"/>
      <c r="O118" s="278"/>
      <c r="P118" s="278"/>
      <c r="Q118" s="279"/>
      <c r="R118" s="118">
        <v>110</v>
      </c>
      <c r="S118" s="119">
        <v>0</v>
      </c>
      <c r="T118" s="120">
        <v>0</v>
      </c>
      <c r="U118" s="126">
        <f t="shared" si="20"/>
        <v>0</v>
      </c>
      <c r="V118" s="119">
        <v>0</v>
      </c>
      <c r="W118" s="120">
        <v>0</v>
      </c>
      <c r="X118" s="121">
        <f t="shared" si="21"/>
        <v>0</v>
      </c>
      <c r="Y118" s="117">
        <f t="shared" si="22"/>
        <v>0</v>
      </c>
      <c r="Z118" s="117">
        <f t="shared" si="23"/>
        <v>0</v>
      </c>
      <c r="AA118" s="117">
        <f t="shared" si="24"/>
        <v>0</v>
      </c>
      <c r="AB118" s="117">
        <f t="shared" si="25"/>
        <v>0</v>
      </c>
      <c r="AC118" s="117">
        <f t="shared" si="26"/>
        <v>0</v>
      </c>
      <c r="AD118" s="117">
        <f t="shared" si="27"/>
        <v>0</v>
      </c>
    </row>
    <row r="119" spans="1:30" ht="12.75">
      <c r="A119" s="274" t="s">
        <v>185</v>
      </c>
      <c r="B119" s="275"/>
      <c r="C119" s="275"/>
      <c r="D119" s="278"/>
      <c r="E119" s="279"/>
      <c r="F119" s="118">
        <v>111</v>
      </c>
      <c r="G119" s="127">
        <v>64394797.08441</v>
      </c>
      <c r="H119" s="128">
        <v>288389982.8174392</v>
      </c>
      <c r="I119" s="121">
        <v>352784779.9018492</v>
      </c>
      <c r="J119" s="129">
        <v>57737095.140815996</v>
      </c>
      <c r="K119" s="130">
        <v>278402347.4136807</v>
      </c>
      <c r="L119" s="124">
        <v>336139442.5544967</v>
      </c>
      <c r="M119" s="274" t="s">
        <v>185</v>
      </c>
      <c r="N119" s="275"/>
      <c r="O119" s="275"/>
      <c r="P119" s="278"/>
      <c r="Q119" s="279"/>
      <c r="R119" s="118">
        <v>111</v>
      </c>
      <c r="S119" s="127">
        <f>SUM(S120:S123)</f>
        <v>64394797.08441</v>
      </c>
      <c r="T119" s="128">
        <f>SUM(T120:T123)</f>
        <v>288389982.8174392</v>
      </c>
      <c r="U119" s="126">
        <f t="shared" si="20"/>
        <v>352784779.9018492</v>
      </c>
      <c r="V119" s="127">
        <f>SUM(V120:V123)</f>
        <v>58660205.544899434</v>
      </c>
      <c r="W119" s="128">
        <f>SUM(W120:W123)</f>
        <v>292922223.91536397</v>
      </c>
      <c r="X119" s="121">
        <f t="shared" si="21"/>
        <v>351582429.4602634</v>
      </c>
      <c r="Y119" s="117">
        <f t="shared" si="22"/>
        <v>0</v>
      </c>
      <c r="Z119" s="117">
        <f t="shared" si="23"/>
        <v>0</v>
      </c>
      <c r="AA119" s="117">
        <f t="shared" si="24"/>
        <v>0</v>
      </c>
      <c r="AB119" s="117">
        <f t="shared" si="25"/>
        <v>-923110.4040834382</v>
      </c>
      <c r="AC119" s="117">
        <f t="shared" si="26"/>
        <v>-14519876.501683295</v>
      </c>
      <c r="AD119" s="117">
        <f t="shared" si="27"/>
        <v>-15442986.905766666</v>
      </c>
    </row>
    <row r="120" spans="1:30" ht="12.75">
      <c r="A120" s="277" t="s">
        <v>227</v>
      </c>
      <c r="B120" s="278"/>
      <c r="C120" s="278"/>
      <c r="D120" s="278"/>
      <c r="E120" s="279"/>
      <c r="F120" s="118">
        <v>112</v>
      </c>
      <c r="G120" s="119">
        <v>4723823.571689999</v>
      </c>
      <c r="H120" s="120">
        <v>133430478.19204372</v>
      </c>
      <c r="I120" s="121">
        <v>138154301.7637337</v>
      </c>
      <c r="J120" s="122">
        <v>5195081.8041728</v>
      </c>
      <c r="K120" s="123">
        <v>105339205.98259413</v>
      </c>
      <c r="L120" s="124">
        <v>110534287.78676693</v>
      </c>
      <c r="M120" s="277" t="s">
        <v>227</v>
      </c>
      <c r="N120" s="278"/>
      <c r="O120" s="278"/>
      <c r="P120" s="278"/>
      <c r="Q120" s="279"/>
      <c r="R120" s="118">
        <v>112</v>
      </c>
      <c r="S120" s="119">
        <v>4723823.571689999</v>
      </c>
      <c r="T120" s="120">
        <v>133430478.19204372</v>
      </c>
      <c r="U120" s="126">
        <f t="shared" si="20"/>
        <v>138154301.7637337</v>
      </c>
      <c r="V120" s="119">
        <v>5582698.420955989</v>
      </c>
      <c r="W120" s="120">
        <v>109804065.11640567</v>
      </c>
      <c r="X120" s="121">
        <f t="shared" si="21"/>
        <v>115386763.53736165</v>
      </c>
      <c r="Y120" s="117">
        <f t="shared" si="22"/>
        <v>0</v>
      </c>
      <c r="Z120" s="117">
        <f t="shared" si="23"/>
        <v>0</v>
      </c>
      <c r="AA120" s="117">
        <f t="shared" si="24"/>
        <v>0</v>
      </c>
      <c r="AB120" s="117">
        <f t="shared" si="25"/>
        <v>-387616.61678318866</v>
      </c>
      <c r="AC120" s="117">
        <f t="shared" si="26"/>
        <v>-4464859.133811533</v>
      </c>
      <c r="AD120" s="117">
        <f t="shared" si="27"/>
        <v>-4852475.75059472</v>
      </c>
    </row>
    <row r="121" spans="1:30" ht="12.75">
      <c r="A121" s="277" t="s">
        <v>228</v>
      </c>
      <c r="B121" s="278"/>
      <c r="C121" s="278"/>
      <c r="D121" s="278"/>
      <c r="E121" s="279"/>
      <c r="F121" s="118">
        <v>113</v>
      </c>
      <c r="G121" s="119">
        <v>196460.95</v>
      </c>
      <c r="H121" s="120">
        <v>42265399.997234404</v>
      </c>
      <c r="I121" s="121">
        <v>42461860.94723441</v>
      </c>
      <c r="J121" s="122">
        <v>186624.81</v>
      </c>
      <c r="K121" s="123">
        <v>46237135.191364504</v>
      </c>
      <c r="L121" s="124">
        <v>46423760.00136451</v>
      </c>
      <c r="M121" s="277" t="s">
        <v>228</v>
      </c>
      <c r="N121" s="278"/>
      <c r="O121" s="278"/>
      <c r="P121" s="278"/>
      <c r="Q121" s="279"/>
      <c r="R121" s="118">
        <v>113</v>
      </c>
      <c r="S121" s="119">
        <v>196460.95</v>
      </c>
      <c r="T121" s="120">
        <v>42265399.997234404</v>
      </c>
      <c r="U121" s="126">
        <f t="shared" si="20"/>
        <v>42461860.94723441</v>
      </c>
      <c r="V121" s="119">
        <v>4118.699999999989</v>
      </c>
      <c r="W121" s="120">
        <v>48809849.8624372</v>
      </c>
      <c r="X121" s="121">
        <f t="shared" si="21"/>
        <v>48813968.56243721</v>
      </c>
      <c r="Y121" s="117">
        <f t="shared" si="22"/>
        <v>0</v>
      </c>
      <c r="Z121" s="117">
        <f t="shared" si="23"/>
        <v>0</v>
      </c>
      <c r="AA121" s="117">
        <f t="shared" si="24"/>
        <v>0</v>
      </c>
      <c r="AB121" s="117">
        <f t="shared" si="25"/>
        <v>182506.11000000002</v>
      </c>
      <c r="AC121" s="117">
        <f t="shared" si="26"/>
        <v>-2572714.671072699</v>
      </c>
      <c r="AD121" s="117">
        <f t="shared" si="27"/>
        <v>-2390208.5610726997</v>
      </c>
    </row>
    <row r="122" spans="1:30" ht="12.75">
      <c r="A122" s="277" t="s">
        <v>229</v>
      </c>
      <c r="B122" s="278"/>
      <c r="C122" s="278"/>
      <c r="D122" s="278"/>
      <c r="E122" s="279"/>
      <c r="F122" s="118">
        <v>114</v>
      </c>
      <c r="G122" s="119">
        <v>0</v>
      </c>
      <c r="H122" s="120">
        <v>174053.79000000004</v>
      </c>
      <c r="I122" s="121">
        <v>174053.79000000004</v>
      </c>
      <c r="J122" s="122">
        <v>0</v>
      </c>
      <c r="K122" s="123">
        <v>76170.6</v>
      </c>
      <c r="L122" s="124">
        <v>76170.6</v>
      </c>
      <c r="M122" s="277" t="s">
        <v>229</v>
      </c>
      <c r="N122" s="278"/>
      <c r="O122" s="278"/>
      <c r="P122" s="278"/>
      <c r="Q122" s="279"/>
      <c r="R122" s="118">
        <v>114</v>
      </c>
      <c r="S122" s="119">
        <v>0</v>
      </c>
      <c r="T122" s="120">
        <v>174053.79000000004</v>
      </c>
      <c r="U122" s="126">
        <f t="shared" si="20"/>
        <v>174053.79000000004</v>
      </c>
      <c r="V122" s="119">
        <v>0</v>
      </c>
      <c r="W122" s="120">
        <v>22106.46</v>
      </c>
      <c r="X122" s="121">
        <f t="shared" si="21"/>
        <v>22106.46</v>
      </c>
      <c r="Y122" s="117">
        <f t="shared" si="22"/>
        <v>0</v>
      </c>
      <c r="Z122" s="117">
        <f t="shared" si="23"/>
        <v>0</v>
      </c>
      <c r="AA122" s="117">
        <f t="shared" si="24"/>
        <v>0</v>
      </c>
      <c r="AB122" s="117">
        <f t="shared" si="25"/>
        <v>0</v>
      </c>
      <c r="AC122" s="117">
        <f t="shared" si="26"/>
        <v>54064.14000000001</v>
      </c>
      <c r="AD122" s="117">
        <f t="shared" si="27"/>
        <v>54064.14000000001</v>
      </c>
    </row>
    <row r="123" spans="1:30" ht="12.75">
      <c r="A123" s="277" t="s">
        <v>230</v>
      </c>
      <c r="B123" s="278"/>
      <c r="C123" s="278"/>
      <c r="D123" s="278"/>
      <c r="E123" s="279"/>
      <c r="F123" s="118">
        <v>115</v>
      </c>
      <c r="G123" s="119">
        <v>59474512.56272</v>
      </c>
      <c r="H123" s="120">
        <v>112520050.83816111</v>
      </c>
      <c r="I123" s="121">
        <v>171994563.4008811</v>
      </c>
      <c r="J123" s="122">
        <v>52355388.526643194</v>
      </c>
      <c r="K123" s="123">
        <v>126749835.63972208</v>
      </c>
      <c r="L123" s="124">
        <v>179105224.16636527</v>
      </c>
      <c r="M123" s="277" t="s">
        <v>230</v>
      </c>
      <c r="N123" s="278"/>
      <c r="O123" s="278"/>
      <c r="P123" s="278"/>
      <c r="Q123" s="279"/>
      <c r="R123" s="118">
        <v>115</v>
      </c>
      <c r="S123" s="119">
        <v>59474512.56272</v>
      </c>
      <c r="T123" s="120">
        <v>112520050.83816111</v>
      </c>
      <c r="U123" s="126">
        <f t="shared" si="20"/>
        <v>171994563.4008811</v>
      </c>
      <c r="V123" s="119">
        <v>53073388.423943445</v>
      </c>
      <c r="W123" s="120">
        <v>134286202.4765211</v>
      </c>
      <c r="X123" s="121">
        <f t="shared" si="21"/>
        <v>187359590.90046453</v>
      </c>
      <c r="Y123" s="117">
        <f t="shared" si="22"/>
        <v>0</v>
      </c>
      <c r="Z123" s="117">
        <f t="shared" si="23"/>
        <v>0</v>
      </c>
      <c r="AA123" s="117">
        <f t="shared" si="24"/>
        <v>0</v>
      </c>
      <c r="AB123" s="117">
        <f t="shared" si="25"/>
        <v>-717999.8973002508</v>
      </c>
      <c r="AC123" s="117">
        <f t="shared" si="26"/>
        <v>-7536366.836799026</v>
      </c>
      <c r="AD123" s="117">
        <f t="shared" si="27"/>
        <v>-8254366.734099269</v>
      </c>
    </row>
    <row r="124" spans="1:30" ht="26.25" customHeight="1">
      <c r="A124" s="274" t="s">
        <v>186</v>
      </c>
      <c r="B124" s="275"/>
      <c r="C124" s="275"/>
      <c r="D124" s="278"/>
      <c r="E124" s="279"/>
      <c r="F124" s="118">
        <v>116</v>
      </c>
      <c r="G124" s="127">
        <v>6130886.3905266</v>
      </c>
      <c r="H124" s="128">
        <v>315639144.1734425</v>
      </c>
      <c r="I124" s="121">
        <v>321770030.5639691</v>
      </c>
      <c r="J124" s="129">
        <v>1717124.8507064001</v>
      </c>
      <c r="K124" s="130">
        <v>336841584.38467395</v>
      </c>
      <c r="L124" s="124">
        <v>338558709.23538035</v>
      </c>
      <c r="M124" s="274" t="s">
        <v>186</v>
      </c>
      <c r="N124" s="275"/>
      <c r="O124" s="275"/>
      <c r="P124" s="278"/>
      <c r="Q124" s="279"/>
      <c r="R124" s="118">
        <v>116</v>
      </c>
      <c r="S124" s="127">
        <f>SUM(S125:S126)</f>
        <v>6130886.3905266</v>
      </c>
      <c r="T124" s="128">
        <f>SUM(T125:T126)</f>
        <v>315639144.1734425</v>
      </c>
      <c r="U124" s="126">
        <f t="shared" si="20"/>
        <v>321770030.5639691</v>
      </c>
      <c r="V124" s="127">
        <f>SUM(V125:V126)</f>
        <v>4286143.580000002</v>
      </c>
      <c r="W124" s="128">
        <f>SUM(W125:W126)</f>
        <v>332631721.05375916</v>
      </c>
      <c r="X124" s="121">
        <f t="shared" si="21"/>
        <v>336917864.63375914</v>
      </c>
      <c r="Y124" s="117">
        <f t="shared" si="22"/>
        <v>0</v>
      </c>
      <c r="Z124" s="117">
        <f t="shared" si="23"/>
        <v>0</v>
      </c>
      <c r="AA124" s="117">
        <f t="shared" si="24"/>
        <v>0</v>
      </c>
      <c r="AB124" s="117">
        <f t="shared" si="25"/>
        <v>-2569018.7292936016</v>
      </c>
      <c r="AC124" s="117">
        <f t="shared" si="26"/>
        <v>4209863.330914795</v>
      </c>
      <c r="AD124" s="117">
        <f t="shared" si="27"/>
        <v>1640844.6016212106</v>
      </c>
    </row>
    <row r="125" spans="1:30" ht="12.75">
      <c r="A125" s="277" t="s">
        <v>231</v>
      </c>
      <c r="B125" s="278"/>
      <c r="C125" s="278"/>
      <c r="D125" s="278"/>
      <c r="E125" s="279"/>
      <c r="F125" s="118">
        <v>117</v>
      </c>
      <c r="G125" s="119">
        <v>0</v>
      </c>
      <c r="H125" s="120">
        <v>0</v>
      </c>
      <c r="I125" s="121">
        <v>0</v>
      </c>
      <c r="J125" s="122">
        <v>0</v>
      </c>
      <c r="K125" s="123">
        <v>0</v>
      </c>
      <c r="L125" s="124">
        <v>0</v>
      </c>
      <c r="M125" s="277" t="s">
        <v>231</v>
      </c>
      <c r="N125" s="278"/>
      <c r="O125" s="278"/>
      <c r="P125" s="278"/>
      <c r="Q125" s="279"/>
      <c r="R125" s="118">
        <v>117</v>
      </c>
      <c r="S125" s="119">
        <v>0</v>
      </c>
      <c r="T125" s="120">
        <v>0</v>
      </c>
      <c r="U125" s="126">
        <f t="shared" si="20"/>
        <v>0</v>
      </c>
      <c r="V125" s="119">
        <v>0</v>
      </c>
      <c r="W125" s="120">
        <v>0</v>
      </c>
      <c r="X125" s="121">
        <f t="shared" si="21"/>
        <v>0</v>
      </c>
      <c r="Y125" s="117">
        <f t="shared" si="22"/>
        <v>0</v>
      </c>
      <c r="Z125" s="117">
        <f t="shared" si="23"/>
        <v>0</v>
      </c>
      <c r="AA125" s="117">
        <f t="shared" si="24"/>
        <v>0</v>
      </c>
      <c r="AB125" s="117">
        <f t="shared" si="25"/>
        <v>0</v>
      </c>
      <c r="AC125" s="117">
        <f t="shared" si="26"/>
        <v>0</v>
      </c>
      <c r="AD125" s="117">
        <f t="shared" si="27"/>
        <v>0</v>
      </c>
    </row>
    <row r="126" spans="1:30" ht="12.75">
      <c r="A126" s="277" t="s">
        <v>232</v>
      </c>
      <c r="B126" s="278"/>
      <c r="C126" s="278"/>
      <c r="D126" s="278"/>
      <c r="E126" s="279"/>
      <c r="F126" s="118">
        <v>118</v>
      </c>
      <c r="G126" s="119">
        <v>6130886.3905266</v>
      </c>
      <c r="H126" s="120">
        <v>315639144.1734425</v>
      </c>
      <c r="I126" s="121">
        <v>321770030.5639691</v>
      </c>
      <c r="J126" s="122">
        <v>1717124.8507064001</v>
      </c>
      <c r="K126" s="123">
        <v>336841584.38467395</v>
      </c>
      <c r="L126" s="124">
        <v>338558709.23538035</v>
      </c>
      <c r="M126" s="277" t="s">
        <v>232</v>
      </c>
      <c r="N126" s="278"/>
      <c r="O126" s="278"/>
      <c r="P126" s="278"/>
      <c r="Q126" s="279"/>
      <c r="R126" s="118">
        <v>118</v>
      </c>
      <c r="S126" s="119">
        <v>6130886.3905266</v>
      </c>
      <c r="T126" s="120">
        <v>315639144.1734425</v>
      </c>
      <c r="U126" s="126">
        <f t="shared" si="20"/>
        <v>321770030.5639691</v>
      </c>
      <c r="V126" s="119">
        <v>4286143.580000002</v>
      </c>
      <c r="W126" s="120">
        <v>332631721.05375916</v>
      </c>
      <c r="X126" s="121">
        <f t="shared" si="21"/>
        <v>336917864.63375914</v>
      </c>
      <c r="Y126" s="117">
        <f t="shared" si="22"/>
        <v>0</v>
      </c>
      <c r="Z126" s="117">
        <f t="shared" si="23"/>
        <v>0</v>
      </c>
      <c r="AA126" s="117">
        <f t="shared" si="24"/>
        <v>0</v>
      </c>
      <c r="AB126" s="117">
        <f t="shared" si="25"/>
        <v>-2569018.7292936016</v>
      </c>
      <c r="AC126" s="117">
        <f t="shared" si="26"/>
        <v>4209863.330914795</v>
      </c>
      <c r="AD126" s="117">
        <f t="shared" si="27"/>
        <v>1640844.6016212106</v>
      </c>
    </row>
    <row r="127" spans="1:30" ht="12.75">
      <c r="A127" s="274" t="s">
        <v>187</v>
      </c>
      <c r="B127" s="275"/>
      <c r="C127" s="275"/>
      <c r="D127" s="278"/>
      <c r="E127" s="279"/>
      <c r="F127" s="118">
        <v>119</v>
      </c>
      <c r="G127" s="127">
        <v>2838723330.4236183</v>
      </c>
      <c r="H127" s="128">
        <v>7046797127.668804</v>
      </c>
      <c r="I127" s="121">
        <v>9885520458.092422</v>
      </c>
      <c r="J127" s="129">
        <v>3153271218.6465034</v>
      </c>
      <c r="K127" s="130">
        <v>7181807713.4858675</v>
      </c>
      <c r="L127" s="124">
        <v>10335078932.132372</v>
      </c>
      <c r="M127" s="274" t="s">
        <v>187</v>
      </c>
      <c r="N127" s="275"/>
      <c r="O127" s="275"/>
      <c r="P127" s="278"/>
      <c r="Q127" s="279"/>
      <c r="R127" s="118">
        <v>119</v>
      </c>
      <c r="S127" s="127">
        <f>S79+S99+S100+S107+S108+S111+S114+S115+S119+S124</f>
        <v>2838723330.4236183</v>
      </c>
      <c r="T127" s="128">
        <f>T79+T99+T100+T107+T108+T111+T114+T115+T119+T124</f>
        <v>7046797127.668804</v>
      </c>
      <c r="U127" s="126">
        <f t="shared" si="20"/>
        <v>9885520458.092422</v>
      </c>
      <c r="V127" s="127">
        <f>V79+V99+V100+V107+V108+V111+V114+V115+V119+V124</f>
        <v>2997494996.406758</v>
      </c>
      <c r="W127" s="128">
        <f>W79+W99+W100+W107+W108+W111+W114+W115+W119+W124</f>
        <v>7410945146.42498</v>
      </c>
      <c r="X127" s="121">
        <f t="shared" si="21"/>
        <v>10408440142.831738</v>
      </c>
      <c r="Y127" s="117">
        <f t="shared" si="22"/>
        <v>0</v>
      </c>
      <c r="Z127" s="117">
        <f t="shared" si="23"/>
        <v>0</v>
      </c>
      <c r="AA127" s="117">
        <f t="shared" si="24"/>
        <v>0</v>
      </c>
      <c r="AB127" s="117">
        <f t="shared" si="25"/>
        <v>155776222.23974562</v>
      </c>
      <c r="AC127" s="117">
        <f t="shared" si="26"/>
        <v>-229137432.93911266</v>
      </c>
      <c r="AD127" s="117">
        <f t="shared" si="27"/>
        <v>-73361210.69936562</v>
      </c>
    </row>
    <row r="128" spans="1:30" ht="12.75">
      <c r="A128" s="264" t="s">
        <v>33</v>
      </c>
      <c r="B128" s="265"/>
      <c r="C128" s="265"/>
      <c r="D128" s="266"/>
      <c r="E128" s="267"/>
      <c r="F128" s="150">
        <v>120</v>
      </c>
      <c r="G128" s="134">
        <v>3563760.3414403996</v>
      </c>
      <c r="H128" s="135">
        <v>1209187215.406058</v>
      </c>
      <c r="I128" s="141">
        <v>1212750975.7474985</v>
      </c>
      <c r="J128" s="151">
        <v>3491091.6522704</v>
      </c>
      <c r="K128" s="137">
        <v>1162950984.7693598</v>
      </c>
      <c r="L128" s="152">
        <v>1166442076.4216301</v>
      </c>
      <c r="M128" s="264" t="s">
        <v>33</v>
      </c>
      <c r="N128" s="265"/>
      <c r="O128" s="265"/>
      <c r="P128" s="266"/>
      <c r="Q128" s="267"/>
      <c r="R128" s="150">
        <v>120</v>
      </c>
      <c r="S128" s="134">
        <v>3563760.3414403996</v>
      </c>
      <c r="T128" s="135">
        <v>1209187215.406058</v>
      </c>
      <c r="U128" s="140">
        <f t="shared" si="20"/>
        <v>1212750975.7474985</v>
      </c>
      <c r="V128" s="134">
        <v>3464097.560552</v>
      </c>
      <c r="W128" s="135">
        <v>1191891423.9741085</v>
      </c>
      <c r="X128" s="141">
        <f t="shared" si="21"/>
        <v>1195355521.5346603</v>
      </c>
      <c r="Y128" s="117">
        <f t="shared" si="22"/>
        <v>0</v>
      </c>
      <c r="Z128" s="117">
        <f t="shared" si="23"/>
        <v>0</v>
      </c>
      <c r="AA128" s="117">
        <f t="shared" si="24"/>
        <v>0</v>
      </c>
      <c r="AB128" s="117">
        <f t="shared" si="25"/>
        <v>26994.091718399897</v>
      </c>
      <c r="AC128" s="117">
        <f t="shared" si="26"/>
        <v>-28940439.20474863</v>
      </c>
      <c r="AD128" s="117">
        <f t="shared" si="27"/>
        <v>-28913445.113030195</v>
      </c>
    </row>
    <row r="129" spans="1:30" ht="12.75">
      <c r="A129" s="269" t="s">
        <v>371</v>
      </c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1"/>
      <c r="M129" s="269" t="s">
        <v>371</v>
      </c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1"/>
      <c r="Y129" s="117">
        <f t="shared" si="22"/>
        <v>0</v>
      </c>
      <c r="Z129" s="117">
        <f t="shared" si="23"/>
        <v>0</v>
      </c>
      <c r="AA129" s="117">
        <f t="shared" si="24"/>
        <v>0</v>
      </c>
      <c r="AB129" s="117">
        <f t="shared" si="25"/>
        <v>0</v>
      </c>
      <c r="AC129" s="117">
        <f t="shared" si="26"/>
        <v>0</v>
      </c>
      <c r="AD129" s="117">
        <f t="shared" si="27"/>
        <v>0</v>
      </c>
    </row>
    <row r="130" spans="1:30" ht="12.75">
      <c r="A130" s="272" t="s">
        <v>55</v>
      </c>
      <c r="B130" s="273"/>
      <c r="C130" s="273"/>
      <c r="D130" s="273"/>
      <c r="E130" s="273"/>
      <c r="F130" s="108">
        <v>121</v>
      </c>
      <c r="G130" s="112">
        <v>174882440.2191516</v>
      </c>
      <c r="H130" s="113">
        <v>2116259875.9586442</v>
      </c>
      <c r="I130" s="114">
        <v>2291142316.177796</v>
      </c>
      <c r="J130" s="112">
        <v>253190112.48813766</v>
      </c>
      <c r="K130" s="113">
        <v>2350339528.2797747</v>
      </c>
      <c r="L130" s="114">
        <v>2603529640.7679124</v>
      </c>
      <c r="M130" s="272" t="s">
        <v>55</v>
      </c>
      <c r="N130" s="273"/>
      <c r="O130" s="273"/>
      <c r="P130" s="273"/>
      <c r="Q130" s="273"/>
      <c r="R130" s="108">
        <v>121</v>
      </c>
      <c r="S130" s="112">
        <f>SUM(S131:S132)</f>
        <v>174882440.2191516</v>
      </c>
      <c r="T130" s="113">
        <f>SUM(T131:T132)</f>
        <v>2116259875.9604406</v>
      </c>
      <c r="U130" s="114">
        <f>S130+T130</f>
        <v>2291142316.179592</v>
      </c>
      <c r="V130" s="112">
        <f>SUM(V131:V132)</f>
        <v>209582777.10641113</v>
      </c>
      <c r="W130" s="113">
        <f>SUM(W131:W132)</f>
        <v>2183538106.031414</v>
      </c>
      <c r="X130" s="114">
        <f>V130+W130</f>
        <v>2393120883.137825</v>
      </c>
      <c r="Y130" s="117">
        <f t="shared" si="22"/>
        <v>0</v>
      </c>
      <c r="Z130" s="117">
        <f t="shared" si="23"/>
        <v>-0.0017964839935302734</v>
      </c>
      <c r="AA130" s="117">
        <f t="shared" si="24"/>
        <v>-0.0017962455749511719</v>
      </c>
      <c r="AB130" s="117">
        <f t="shared" si="25"/>
        <v>43607335.38172653</v>
      </c>
      <c r="AC130" s="117">
        <f t="shared" si="26"/>
        <v>166801422.24836063</v>
      </c>
      <c r="AD130" s="117">
        <f t="shared" si="27"/>
        <v>210408757.63008738</v>
      </c>
    </row>
    <row r="131" spans="1:30" ht="12.75">
      <c r="A131" s="274" t="s">
        <v>97</v>
      </c>
      <c r="B131" s="275"/>
      <c r="C131" s="275"/>
      <c r="D131" s="275"/>
      <c r="E131" s="276"/>
      <c r="F131" s="118">
        <v>122</v>
      </c>
      <c r="G131" s="122">
        <v>173254585.40277267</v>
      </c>
      <c r="H131" s="153">
        <v>2103290450.581344</v>
      </c>
      <c r="I131" s="124">
        <v>2276545035.9841166</v>
      </c>
      <c r="J131" s="122">
        <v>251679932.2601345</v>
      </c>
      <c r="K131" s="153">
        <v>2338171446.4887323</v>
      </c>
      <c r="L131" s="124">
        <v>2589851378.748867</v>
      </c>
      <c r="M131" s="274" t="s">
        <v>97</v>
      </c>
      <c r="N131" s="275"/>
      <c r="O131" s="275"/>
      <c r="P131" s="275"/>
      <c r="Q131" s="276"/>
      <c r="R131" s="118">
        <v>122</v>
      </c>
      <c r="S131" s="122">
        <v>173254585.40277267</v>
      </c>
      <c r="T131" s="153">
        <v>2103290450.5831404</v>
      </c>
      <c r="U131" s="153">
        <f>U79</f>
        <v>2276545035.9841166</v>
      </c>
      <c r="V131" s="122">
        <v>207982809.01902276</v>
      </c>
      <c r="W131" s="122">
        <v>2170279869.665011</v>
      </c>
      <c r="X131" s="124">
        <f>V131+W131</f>
        <v>2378262678.684034</v>
      </c>
      <c r="Y131" s="117">
        <f t="shared" si="22"/>
        <v>0</v>
      </c>
      <c r="Z131" s="117">
        <f t="shared" si="23"/>
        <v>-0.0017964839935302734</v>
      </c>
      <c r="AA131" s="117">
        <f t="shared" si="24"/>
        <v>0</v>
      </c>
      <c r="AB131" s="117">
        <f t="shared" si="25"/>
        <v>43697123.241111726</v>
      </c>
      <c r="AC131" s="117">
        <f t="shared" si="26"/>
        <v>167891576.8237214</v>
      </c>
      <c r="AD131" s="117">
        <f t="shared" si="27"/>
        <v>211588700.06483316</v>
      </c>
    </row>
    <row r="132" spans="1:30" ht="12.75">
      <c r="A132" s="264" t="s">
        <v>98</v>
      </c>
      <c r="B132" s="265"/>
      <c r="C132" s="265"/>
      <c r="D132" s="265"/>
      <c r="E132" s="268"/>
      <c r="F132" s="133">
        <v>123</v>
      </c>
      <c r="G132" s="151">
        <v>1627854.8163789257</v>
      </c>
      <c r="H132" s="154">
        <v>12969425.37730017</v>
      </c>
      <c r="I132" s="152">
        <v>14597280.193679094</v>
      </c>
      <c r="J132" s="151">
        <v>1510180.228003169</v>
      </c>
      <c r="K132" s="154">
        <v>12168081.791042253</v>
      </c>
      <c r="L132" s="152">
        <v>13678262.019045422</v>
      </c>
      <c r="M132" s="264" t="s">
        <v>98</v>
      </c>
      <c r="N132" s="265"/>
      <c r="O132" s="265"/>
      <c r="P132" s="265"/>
      <c r="Q132" s="268"/>
      <c r="R132" s="133">
        <v>123</v>
      </c>
      <c r="S132" s="151">
        <v>1627854.8163789257</v>
      </c>
      <c r="T132" s="154">
        <v>12969425.37730017</v>
      </c>
      <c r="U132" s="154">
        <f>U99</f>
        <v>14597280.193679094</v>
      </c>
      <c r="V132" s="151">
        <v>1599968.0873883646</v>
      </c>
      <c r="W132" s="151">
        <v>13258236.366403053</v>
      </c>
      <c r="X132" s="152">
        <f>V132+W132</f>
        <v>14858204.453791417</v>
      </c>
      <c r="Y132" s="117">
        <f t="shared" si="22"/>
        <v>0</v>
      </c>
      <c r="Z132" s="117">
        <f t="shared" si="23"/>
        <v>0</v>
      </c>
      <c r="AA132" s="117">
        <f t="shared" si="24"/>
        <v>0</v>
      </c>
      <c r="AB132" s="117">
        <f t="shared" si="25"/>
        <v>-89787.85938519565</v>
      </c>
      <c r="AC132" s="117">
        <f t="shared" si="26"/>
        <v>-1090154.5753607992</v>
      </c>
      <c r="AD132" s="117">
        <f t="shared" si="27"/>
        <v>-1179942.4347459953</v>
      </c>
    </row>
    <row r="133" spans="1:12" ht="12.75">
      <c r="A133" s="155" t="s">
        <v>372</v>
      </c>
      <c r="B133" s="156"/>
      <c r="C133" s="156"/>
      <c r="D133" s="156"/>
      <c r="E133" s="156"/>
      <c r="F133" s="156"/>
      <c r="G133" s="156"/>
      <c r="H133" s="157"/>
      <c r="I133" s="157"/>
      <c r="J133" s="157"/>
      <c r="K133" s="158"/>
      <c r="L133" s="158"/>
    </row>
  </sheetData>
  <sheetProtection/>
  <mergeCells count="258">
    <mergeCell ref="A1:K1"/>
    <mergeCell ref="A2:K2"/>
    <mergeCell ref="F3:G3"/>
    <mergeCell ref="K3:L3"/>
    <mergeCell ref="A4:E5"/>
    <mergeCell ref="F4:F5"/>
    <mergeCell ref="G4:I4"/>
    <mergeCell ref="J4:L4"/>
    <mergeCell ref="A6:E6"/>
    <mergeCell ref="A7:L7"/>
    <mergeCell ref="A8:E8"/>
    <mergeCell ref="M8:Q8"/>
    <mergeCell ref="A9:E9"/>
    <mergeCell ref="M9:Q9"/>
    <mergeCell ref="A10:E10"/>
    <mergeCell ref="M10:Q10"/>
    <mergeCell ref="A11:E11"/>
    <mergeCell ref="M11:Q11"/>
    <mergeCell ref="A12:E12"/>
    <mergeCell ref="M12:Q12"/>
    <mergeCell ref="A13:E13"/>
    <mergeCell ref="M13:Q13"/>
    <mergeCell ref="A14:E14"/>
    <mergeCell ref="M14:Q14"/>
    <mergeCell ref="A15:E15"/>
    <mergeCell ref="M15:Q15"/>
    <mergeCell ref="A16:E16"/>
    <mergeCell ref="M16:Q16"/>
    <mergeCell ref="A17:E17"/>
    <mergeCell ref="M17:Q17"/>
    <mergeCell ref="A18:E18"/>
    <mergeCell ref="M18:Q18"/>
    <mergeCell ref="A19:E19"/>
    <mergeCell ref="M19:Q19"/>
    <mergeCell ref="A20:E20"/>
    <mergeCell ref="M20:Q20"/>
    <mergeCell ref="A21:E21"/>
    <mergeCell ref="M21:Q21"/>
    <mergeCell ref="A22:E22"/>
    <mergeCell ref="M22:Q22"/>
    <mergeCell ref="A23:E23"/>
    <mergeCell ref="M23:Q23"/>
    <mergeCell ref="A24:E24"/>
    <mergeCell ref="M24:Q24"/>
    <mergeCell ref="A25:E25"/>
    <mergeCell ref="M25:Q25"/>
    <mergeCell ref="A26:E26"/>
    <mergeCell ref="M26:Q26"/>
    <mergeCell ref="A27:E27"/>
    <mergeCell ref="M27:Q27"/>
    <mergeCell ref="A28:E28"/>
    <mergeCell ref="M28:Q28"/>
    <mergeCell ref="A29:E29"/>
    <mergeCell ref="M29:Q29"/>
    <mergeCell ref="A30:E30"/>
    <mergeCell ref="M30:Q30"/>
    <mergeCell ref="A31:E31"/>
    <mergeCell ref="M31:Q31"/>
    <mergeCell ref="A32:E32"/>
    <mergeCell ref="M32:Q32"/>
    <mergeCell ref="A33:E33"/>
    <mergeCell ref="M33:Q33"/>
    <mergeCell ref="A34:E34"/>
    <mergeCell ref="M34:Q34"/>
    <mergeCell ref="A35:E35"/>
    <mergeCell ref="M35:Q35"/>
    <mergeCell ref="A36:E36"/>
    <mergeCell ref="M36:Q36"/>
    <mergeCell ref="A37:E37"/>
    <mergeCell ref="M37:Q37"/>
    <mergeCell ref="A38:E38"/>
    <mergeCell ref="M38:Q38"/>
    <mergeCell ref="A39:E39"/>
    <mergeCell ref="M39:Q39"/>
    <mergeCell ref="A40:E40"/>
    <mergeCell ref="M40:Q40"/>
    <mergeCell ref="A41:E41"/>
    <mergeCell ref="M41:Q41"/>
    <mergeCell ref="A42:E42"/>
    <mergeCell ref="M42:Q42"/>
    <mergeCell ref="A43:E43"/>
    <mergeCell ref="M43:Q43"/>
    <mergeCell ref="A44:E44"/>
    <mergeCell ref="M44:Q44"/>
    <mergeCell ref="A45:E45"/>
    <mergeCell ref="M45:Q45"/>
    <mergeCell ref="A46:E46"/>
    <mergeCell ref="M46:Q46"/>
    <mergeCell ref="A47:E47"/>
    <mergeCell ref="M47:Q47"/>
    <mergeCell ref="A48:E48"/>
    <mergeCell ref="M48:Q48"/>
    <mergeCell ref="A49:E49"/>
    <mergeCell ref="M49:Q49"/>
    <mergeCell ref="A50:E50"/>
    <mergeCell ref="M50:Q50"/>
    <mergeCell ref="A51:E51"/>
    <mergeCell ref="M51:Q51"/>
    <mergeCell ref="A52:E52"/>
    <mergeCell ref="M52:Q52"/>
    <mergeCell ref="A53:E53"/>
    <mergeCell ref="M53:Q53"/>
    <mergeCell ref="A54:E54"/>
    <mergeCell ref="M54:Q54"/>
    <mergeCell ref="A55:E55"/>
    <mergeCell ref="M55:Q55"/>
    <mergeCell ref="A56:E56"/>
    <mergeCell ref="M56:Q56"/>
    <mergeCell ref="A57:E57"/>
    <mergeCell ref="M57:Q57"/>
    <mergeCell ref="A58:E58"/>
    <mergeCell ref="M58:Q58"/>
    <mergeCell ref="A59:E59"/>
    <mergeCell ref="M59:Q59"/>
    <mergeCell ref="A60:E60"/>
    <mergeCell ref="M60:Q60"/>
    <mergeCell ref="A61:E61"/>
    <mergeCell ref="M61:Q61"/>
    <mergeCell ref="A62:E62"/>
    <mergeCell ref="M62:Q62"/>
    <mergeCell ref="A63:E63"/>
    <mergeCell ref="M63:Q63"/>
    <mergeCell ref="A64:E64"/>
    <mergeCell ref="M64:Q64"/>
    <mergeCell ref="A65:E65"/>
    <mergeCell ref="M65:Q65"/>
    <mergeCell ref="A66:E66"/>
    <mergeCell ref="M66:Q66"/>
    <mergeCell ref="A67:E67"/>
    <mergeCell ref="M67:Q67"/>
    <mergeCell ref="A68:E68"/>
    <mergeCell ref="M68:Q68"/>
    <mergeCell ref="A69:E69"/>
    <mergeCell ref="M69:Q69"/>
    <mergeCell ref="A70:E70"/>
    <mergeCell ref="M70:Q70"/>
    <mergeCell ref="A71:E71"/>
    <mergeCell ref="M71:Q71"/>
    <mergeCell ref="A72:E72"/>
    <mergeCell ref="M72:Q72"/>
    <mergeCell ref="A73:E73"/>
    <mergeCell ref="M73:Q73"/>
    <mergeCell ref="A74:E74"/>
    <mergeCell ref="M74:Q74"/>
    <mergeCell ref="A75:E75"/>
    <mergeCell ref="M75:Q75"/>
    <mergeCell ref="A76:E76"/>
    <mergeCell ref="M76:Q76"/>
    <mergeCell ref="A77:E77"/>
    <mergeCell ref="M77:Q77"/>
    <mergeCell ref="A79:E79"/>
    <mergeCell ref="M79:Q79"/>
    <mergeCell ref="A80:E80"/>
    <mergeCell ref="M80:Q80"/>
    <mergeCell ref="A81:E81"/>
    <mergeCell ref="M81:Q81"/>
    <mergeCell ref="A82:E82"/>
    <mergeCell ref="M82:Q82"/>
    <mergeCell ref="A83:E83"/>
    <mergeCell ref="M83:Q83"/>
    <mergeCell ref="A84:E84"/>
    <mergeCell ref="M84:Q84"/>
    <mergeCell ref="A85:E85"/>
    <mergeCell ref="M85:Q85"/>
    <mergeCell ref="A86:E86"/>
    <mergeCell ref="M86:Q86"/>
    <mergeCell ref="A87:E87"/>
    <mergeCell ref="M87:Q87"/>
    <mergeCell ref="A88:E88"/>
    <mergeCell ref="M88:Q88"/>
    <mergeCell ref="A89:E89"/>
    <mergeCell ref="M89:Q89"/>
    <mergeCell ref="A90:E90"/>
    <mergeCell ref="M90:Q90"/>
    <mergeCell ref="A91:E91"/>
    <mergeCell ref="M91:Q91"/>
    <mergeCell ref="A92:E92"/>
    <mergeCell ref="M92:Q92"/>
    <mergeCell ref="A93:E93"/>
    <mergeCell ref="M93:Q93"/>
    <mergeCell ref="A94:E94"/>
    <mergeCell ref="M94:Q94"/>
    <mergeCell ref="A95:E95"/>
    <mergeCell ref="M95:Q95"/>
    <mergeCell ref="A96:E96"/>
    <mergeCell ref="M96:Q96"/>
    <mergeCell ref="A97:E97"/>
    <mergeCell ref="M97:Q97"/>
    <mergeCell ref="A98:E98"/>
    <mergeCell ref="M98:Q98"/>
    <mergeCell ref="A99:E99"/>
    <mergeCell ref="M99:Q99"/>
    <mergeCell ref="A100:E100"/>
    <mergeCell ref="M100:Q100"/>
    <mergeCell ref="A101:E101"/>
    <mergeCell ref="M101:Q101"/>
    <mergeCell ref="A102:E102"/>
    <mergeCell ref="M102:Q102"/>
    <mergeCell ref="A103:E103"/>
    <mergeCell ref="M103:Q103"/>
    <mergeCell ref="A104:E104"/>
    <mergeCell ref="M104:Q104"/>
    <mergeCell ref="A105:E105"/>
    <mergeCell ref="M105:Q105"/>
    <mergeCell ref="A106:E106"/>
    <mergeCell ref="M106:Q106"/>
    <mergeCell ref="A107:E107"/>
    <mergeCell ref="M107:Q107"/>
    <mergeCell ref="A108:E108"/>
    <mergeCell ref="M108:Q108"/>
    <mergeCell ref="A109:E109"/>
    <mergeCell ref="M109:Q109"/>
    <mergeCell ref="A110:E110"/>
    <mergeCell ref="M110:Q110"/>
    <mergeCell ref="A111:E111"/>
    <mergeCell ref="M111:Q111"/>
    <mergeCell ref="A112:E112"/>
    <mergeCell ref="M112:Q112"/>
    <mergeCell ref="A113:E113"/>
    <mergeCell ref="M113:Q113"/>
    <mergeCell ref="A114:E114"/>
    <mergeCell ref="M114:Q114"/>
    <mergeCell ref="A115:E115"/>
    <mergeCell ref="M115:Q115"/>
    <mergeCell ref="A116:E116"/>
    <mergeCell ref="M116:Q116"/>
    <mergeCell ref="A117:E117"/>
    <mergeCell ref="M117:Q117"/>
    <mergeCell ref="A118:E118"/>
    <mergeCell ref="M118:Q118"/>
    <mergeCell ref="A119:E119"/>
    <mergeCell ref="M119:Q119"/>
    <mergeCell ref="A120:E120"/>
    <mergeCell ref="M120:Q120"/>
    <mergeCell ref="A121:E121"/>
    <mergeCell ref="M121:Q121"/>
    <mergeCell ref="A122:E122"/>
    <mergeCell ref="M122:Q122"/>
    <mergeCell ref="A123:E123"/>
    <mergeCell ref="M123:Q123"/>
    <mergeCell ref="A124:E124"/>
    <mergeCell ref="M124:Q124"/>
    <mergeCell ref="A125:E125"/>
    <mergeCell ref="M125:Q125"/>
    <mergeCell ref="A126:E126"/>
    <mergeCell ref="M126:Q126"/>
    <mergeCell ref="A127:E127"/>
    <mergeCell ref="M127:Q127"/>
    <mergeCell ref="A128:E128"/>
    <mergeCell ref="M128:Q128"/>
    <mergeCell ref="A132:E132"/>
    <mergeCell ref="M132:Q132"/>
    <mergeCell ref="A129:L129"/>
    <mergeCell ref="M129:X129"/>
    <mergeCell ref="A130:E130"/>
    <mergeCell ref="M130:Q130"/>
    <mergeCell ref="A131:E131"/>
    <mergeCell ref="M131:Q131"/>
  </mergeCells>
  <conditionalFormatting sqref="J95:L95 J98:L98">
    <cfRule type="cellIs" priority="4" dxfId="0" operator="greaterThan" stopIfTrue="1">
      <formula>0</formula>
    </cfRule>
  </conditionalFormatting>
  <conditionalFormatting sqref="V95:X95 V98:X98">
    <cfRule type="cellIs" priority="3" dxfId="0" operator="greaterThan" stopIfTrue="1">
      <formula>0</formula>
    </cfRule>
  </conditionalFormatting>
  <conditionalFormatting sqref="S95:U95 S98:U98">
    <cfRule type="cellIs" priority="2" dxfId="0" operator="greaterThan" stopIfTrue="1">
      <formula>0</formula>
    </cfRule>
  </conditionalFormatting>
  <conditionalFormatting sqref="G95:I95 G98:I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view="pageBreakPreview" zoomScale="110" zoomScaleSheetLayoutView="110" zoomScalePageLayoutView="0" workbookViewId="0" topLeftCell="A1">
      <pane xSplit="6" ySplit="6" topLeftCell="G76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AA84" sqref="AA84"/>
    </sheetView>
  </sheetViews>
  <sheetFormatPr defaultColWidth="9.140625" defaultRowHeight="12.75"/>
  <cols>
    <col min="1" max="6" width="9.140625" style="100" customWidth="1"/>
    <col min="7" max="7" width="10.421875" style="100" customWidth="1"/>
    <col min="8" max="8" width="10.140625" style="100" customWidth="1"/>
    <col min="9" max="9" width="10.28125" style="100" customWidth="1"/>
    <col min="10" max="10" width="10.57421875" style="100" customWidth="1"/>
    <col min="11" max="12" width="12.00390625" style="100" bestFit="1" customWidth="1"/>
    <col min="13" max="14" width="9.140625" style="100" customWidth="1"/>
    <col min="15" max="26" width="0" style="100" hidden="1" customWidth="1"/>
    <col min="27" max="16384" width="9.140625" style="100" customWidth="1"/>
  </cols>
  <sheetData>
    <row r="1" spans="1:12" ht="15.75">
      <c r="A1" s="293" t="s">
        <v>375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2.75" customHeight="1">
      <c r="A2" s="289" t="s">
        <v>431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ht="13.5" customHeight="1">
      <c r="A3" s="167"/>
      <c r="B3" s="166"/>
      <c r="C3" s="166"/>
      <c r="D3" s="165"/>
      <c r="E3" s="165"/>
      <c r="F3" s="165"/>
      <c r="G3" s="165"/>
      <c r="H3" s="165"/>
      <c r="I3" s="164"/>
      <c r="J3" s="164"/>
      <c r="K3" s="294" t="s">
        <v>58</v>
      </c>
      <c r="L3" s="295"/>
    </row>
    <row r="4" spans="1:12" ht="12.75" customHeight="1">
      <c r="A4" s="283" t="s">
        <v>2</v>
      </c>
      <c r="B4" s="292"/>
      <c r="C4" s="292"/>
      <c r="D4" s="292"/>
      <c r="E4" s="292"/>
      <c r="F4" s="283" t="s">
        <v>222</v>
      </c>
      <c r="G4" s="283" t="s">
        <v>373</v>
      </c>
      <c r="H4" s="292"/>
      <c r="I4" s="292"/>
      <c r="J4" s="283" t="s">
        <v>374</v>
      </c>
      <c r="K4" s="292"/>
      <c r="L4" s="292"/>
    </row>
    <row r="5" spans="1:12" ht="12.75">
      <c r="A5" s="292"/>
      <c r="B5" s="292"/>
      <c r="C5" s="292"/>
      <c r="D5" s="292"/>
      <c r="E5" s="292"/>
      <c r="F5" s="292"/>
      <c r="G5" s="105" t="s">
        <v>360</v>
      </c>
      <c r="H5" s="105" t="s">
        <v>361</v>
      </c>
      <c r="I5" s="105" t="s">
        <v>362</v>
      </c>
      <c r="J5" s="105" t="s">
        <v>360</v>
      </c>
      <c r="K5" s="105" t="s">
        <v>361</v>
      </c>
      <c r="L5" s="105" t="s">
        <v>362</v>
      </c>
    </row>
    <row r="6" spans="1:12" ht="12.75">
      <c r="A6" s="283">
        <v>1</v>
      </c>
      <c r="B6" s="283"/>
      <c r="C6" s="283"/>
      <c r="D6" s="283"/>
      <c r="E6" s="283"/>
      <c r="F6" s="106">
        <v>2</v>
      </c>
      <c r="G6" s="106">
        <v>3</v>
      </c>
      <c r="H6" s="106">
        <v>4</v>
      </c>
      <c r="I6" s="106" t="s">
        <v>56</v>
      </c>
      <c r="J6" s="106">
        <v>6</v>
      </c>
      <c r="K6" s="106">
        <v>7</v>
      </c>
      <c r="L6" s="106" t="s">
        <v>57</v>
      </c>
    </row>
    <row r="7" spans="1:26" ht="12.75">
      <c r="A7" s="272" t="s">
        <v>99</v>
      </c>
      <c r="B7" s="273"/>
      <c r="C7" s="273"/>
      <c r="D7" s="273"/>
      <c r="E7" s="282"/>
      <c r="F7" s="108">
        <v>124</v>
      </c>
      <c r="G7" s="112">
        <v>148866321.49450588</v>
      </c>
      <c r="H7" s="113">
        <v>536563298.21840286</v>
      </c>
      <c r="I7" s="114">
        <v>685429619.7129087</v>
      </c>
      <c r="J7" s="112">
        <v>163693760.47757185</v>
      </c>
      <c r="K7" s="113">
        <v>513950192.412941</v>
      </c>
      <c r="L7" s="114">
        <v>677643952.8905125</v>
      </c>
      <c r="O7" s="109">
        <v>115189681.03999999</v>
      </c>
      <c r="P7" s="110">
        <v>528415651.4799999</v>
      </c>
      <c r="Q7" s="110">
        <f aca="true" t="shared" si="0" ref="Q7:Q38">O7+P7</f>
        <v>643605332.5199999</v>
      </c>
      <c r="R7" s="113">
        <f>SUM(R8:R15)</f>
        <v>136228417.68</v>
      </c>
      <c r="S7" s="113">
        <f>SUM(S8:S15)</f>
        <v>510330799.9300001</v>
      </c>
      <c r="T7" s="114">
        <f aca="true" t="shared" si="1" ref="T7:T38">R7+S7</f>
        <v>646559217.6100001</v>
      </c>
      <c r="U7" s="117">
        <f aca="true" t="shared" si="2" ref="U7:U38">+G7-O7</f>
        <v>33676640.45450589</v>
      </c>
      <c r="V7" s="117">
        <f aca="true" t="shared" si="3" ref="V7:V38">+H7-P7</f>
        <v>8147646.738402963</v>
      </c>
      <c r="W7" s="117">
        <f aca="true" t="shared" si="4" ref="W7:W38">+I7-Q7</f>
        <v>41824287.19290888</v>
      </c>
      <c r="X7" s="117">
        <f aca="true" t="shared" si="5" ref="X7:X38">+J7-R7</f>
        <v>27465342.797571838</v>
      </c>
      <c r="Y7" s="117">
        <f aca="true" t="shared" si="6" ref="Y7:Y38">+K7-S7</f>
        <v>3619392.4829408526</v>
      </c>
      <c r="Z7" s="117">
        <f aca="true" t="shared" si="7" ref="Z7:Z38">+L7-T7</f>
        <v>31084735.280512333</v>
      </c>
    </row>
    <row r="8" spans="1:26" ht="12.75">
      <c r="A8" s="277" t="s">
        <v>197</v>
      </c>
      <c r="B8" s="278"/>
      <c r="C8" s="278"/>
      <c r="D8" s="278"/>
      <c r="E8" s="279"/>
      <c r="F8" s="118">
        <v>125</v>
      </c>
      <c r="G8" s="122">
        <v>149886707.80635315</v>
      </c>
      <c r="H8" s="123">
        <v>433860557.07809925</v>
      </c>
      <c r="I8" s="124">
        <v>583747264.8844523</v>
      </c>
      <c r="J8" s="122">
        <v>164750339.28283834</v>
      </c>
      <c r="K8" s="123">
        <v>429485795.467504</v>
      </c>
      <c r="L8" s="124">
        <v>594236134.7503424</v>
      </c>
      <c r="O8" s="119">
        <v>115276794.04999998</v>
      </c>
      <c r="P8" s="120">
        <v>636776715.7</v>
      </c>
      <c r="Q8" s="128">
        <f t="shared" si="0"/>
        <v>752053509.75</v>
      </c>
      <c r="R8" s="123">
        <v>136486520.83</v>
      </c>
      <c r="S8" s="123">
        <v>664774672.89</v>
      </c>
      <c r="T8" s="124">
        <f t="shared" si="1"/>
        <v>801261193.72</v>
      </c>
      <c r="U8" s="117">
        <f t="shared" si="2"/>
        <v>34609913.75635317</v>
      </c>
      <c r="V8" s="117">
        <f t="shared" si="3"/>
        <v>-202916158.6219008</v>
      </c>
      <c r="W8" s="117">
        <f t="shared" si="4"/>
        <v>-168306244.86554766</v>
      </c>
      <c r="X8" s="117">
        <f t="shared" si="5"/>
        <v>28263818.45283833</v>
      </c>
      <c r="Y8" s="117">
        <f t="shared" si="6"/>
        <v>-235288877.42249596</v>
      </c>
      <c r="Z8" s="117">
        <f t="shared" si="7"/>
        <v>-207025058.96965766</v>
      </c>
    </row>
    <row r="9" spans="1:26" ht="12.75">
      <c r="A9" s="277" t="s">
        <v>198</v>
      </c>
      <c r="B9" s="278"/>
      <c r="C9" s="278"/>
      <c r="D9" s="278"/>
      <c r="E9" s="279"/>
      <c r="F9" s="118">
        <v>126</v>
      </c>
      <c r="G9" s="122">
        <v>0</v>
      </c>
      <c r="H9" s="123">
        <v>0</v>
      </c>
      <c r="I9" s="124">
        <v>0</v>
      </c>
      <c r="J9" s="122">
        <v>0</v>
      </c>
      <c r="K9" s="123">
        <v>108968.96655360004</v>
      </c>
      <c r="L9" s="124">
        <v>108968.96655360004</v>
      </c>
      <c r="O9" s="119">
        <v>0</v>
      </c>
      <c r="P9" s="120">
        <v>0</v>
      </c>
      <c r="Q9" s="128">
        <f t="shared" si="0"/>
        <v>0</v>
      </c>
      <c r="R9" s="123">
        <v>0</v>
      </c>
      <c r="S9" s="123">
        <v>1059092.95</v>
      </c>
      <c r="T9" s="124">
        <f t="shared" si="1"/>
        <v>1059092.95</v>
      </c>
      <c r="U9" s="117">
        <f t="shared" si="2"/>
        <v>0</v>
      </c>
      <c r="V9" s="117">
        <f t="shared" si="3"/>
        <v>0</v>
      </c>
      <c r="W9" s="117">
        <f t="shared" si="4"/>
        <v>0</v>
      </c>
      <c r="X9" s="117">
        <f t="shared" si="5"/>
        <v>0</v>
      </c>
      <c r="Y9" s="117">
        <f t="shared" si="6"/>
        <v>-950123.9834463999</v>
      </c>
      <c r="Z9" s="117">
        <f t="shared" si="7"/>
        <v>-950123.9834463999</v>
      </c>
    </row>
    <row r="10" spans="1:26" ht="25.5" customHeight="1">
      <c r="A10" s="277" t="s">
        <v>199</v>
      </c>
      <c r="B10" s="278"/>
      <c r="C10" s="278"/>
      <c r="D10" s="278"/>
      <c r="E10" s="279"/>
      <c r="F10" s="118">
        <v>127</v>
      </c>
      <c r="G10" s="122">
        <v>0</v>
      </c>
      <c r="H10" s="123">
        <v>8066557.058879575</v>
      </c>
      <c r="I10" s="124">
        <v>8066557.058879575</v>
      </c>
      <c r="J10" s="122">
        <v>0</v>
      </c>
      <c r="K10" s="123">
        <v>3163932.5725109475</v>
      </c>
      <c r="L10" s="124">
        <v>3163932.5725109475</v>
      </c>
      <c r="O10" s="119">
        <v>0</v>
      </c>
      <c r="P10" s="120">
        <v>-6194469.44000001</v>
      </c>
      <c r="Q10" s="128">
        <f t="shared" si="0"/>
        <v>-6194469.44000001</v>
      </c>
      <c r="R10" s="123">
        <v>0</v>
      </c>
      <c r="S10" s="123">
        <v>-5179514.49</v>
      </c>
      <c r="T10" s="124">
        <f t="shared" si="1"/>
        <v>-5179514.49</v>
      </c>
      <c r="U10" s="117">
        <f t="shared" si="2"/>
        <v>0</v>
      </c>
      <c r="V10" s="117">
        <f t="shared" si="3"/>
        <v>14261026.498879585</v>
      </c>
      <c r="W10" s="117">
        <f t="shared" si="4"/>
        <v>14261026.498879585</v>
      </c>
      <c r="X10" s="117">
        <f t="shared" si="5"/>
        <v>0</v>
      </c>
      <c r="Y10" s="117">
        <f t="shared" si="6"/>
        <v>8343447.062510948</v>
      </c>
      <c r="Z10" s="117">
        <f t="shared" si="7"/>
        <v>8343447.062510948</v>
      </c>
    </row>
    <row r="11" spans="1:26" ht="12.75">
      <c r="A11" s="277" t="s">
        <v>200</v>
      </c>
      <c r="B11" s="278"/>
      <c r="C11" s="278"/>
      <c r="D11" s="278"/>
      <c r="E11" s="279"/>
      <c r="F11" s="118">
        <v>128</v>
      </c>
      <c r="G11" s="122">
        <v>-181560.88999999998</v>
      </c>
      <c r="H11" s="123">
        <v>-59160635.762599885</v>
      </c>
      <c r="I11" s="124">
        <v>-59342196.652599886</v>
      </c>
      <c r="J11" s="122">
        <v>-301185.05796</v>
      </c>
      <c r="K11" s="123">
        <v>-60495368.19253045</v>
      </c>
      <c r="L11" s="124">
        <v>-60796553.25049049</v>
      </c>
      <c r="O11" s="119">
        <v>-20400.129999999976</v>
      </c>
      <c r="P11" s="120">
        <v>-90958626.87999997</v>
      </c>
      <c r="Q11" s="128">
        <f t="shared" si="0"/>
        <v>-90979027.00999996</v>
      </c>
      <c r="R11" s="123">
        <v>-19508.22</v>
      </c>
      <c r="S11" s="123">
        <v>-47936788.53</v>
      </c>
      <c r="T11" s="124">
        <f t="shared" si="1"/>
        <v>-47956296.75</v>
      </c>
      <c r="U11" s="117">
        <f t="shared" si="2"/>
        <v>-161160.76</v>
      </c>
      <c r="V11" s="117">
        <f t="shared" si="3"/>
        <v>31797991.11740008</v>
      </c>
      <c r="W11" s="117">
        <f t="shared" si="4"/>
        <v>31636830.357400075</v>
      </c>
      <c r="X11" s="117">
        <f t="shared" si="5"/>
        <v>-281676.83796000003</v>
      </c>
      <c r="Y11" s="117">
        <f t="shared" si="6"/>
        <v>-12558579.662530452</v>
      </c>
      <c r="Z11" s="117">
        <f t="shared" si="7"/>
        <v>-12840256.500490487</v>
      </c>
    </row>
    <row r="12" spans="1:26" ht="12.75">
      <c r="A12" s="277" t="s">
        <v>201</v>
      </c>
      <c r="B12" s="278"/>
      <c r="C12" s="278"/>
      <c r="D12" s="278"/>
      <c r="E12" s="279"/>
      <c r="F12" s="118">
        <v>129</v>
      </c>
      <c r="G12" s="122">
        <v>0</v>
      </c>
      <c r="H12" s="123">
        <v>-84682.00780129805</v>
      </c>
      <c r="I12" s="124">
        <v>-84682.00780129805</v>
      </c>
      <c r="J12" s="122">
        <v>0</v>
      </c>
      <c r="K12" s="123">
        <v>-224996.38432480115</v>
      </c>
      <c r="L12" s="124">
        <v>-224996.38432480115</v>
      </c>
      <c r="O12" s="119">
        <v>0</v>
      </c>
      <c r="P12" s="120">
        <v>-393521.84999999683</v>
      </c>
      <c r="Q12" s="128">
        <f t="shared" si="0"/>
        <v>-393521.84999999683</v>
      </c>
      <c r="R12" s="123">
        <v>0</v>
      </c>
      <c r="S12" s="123">
        <v>-417103.13</v>
      </c>
      <c r="T12" s="124">
        <f t="shared" si="1"/>
        <v>-417103.13</v>
      </c>
      <c r="U12" s="117">
        <f t="shared" si="2"/>
        <v>0</v>
      </c>
      <c r="V12" s="117">
        <f t="shared" si="3"/>
        <v>308839.8421986988</v>
      </c>
      <c r="W12" s="117">
        <f t="shared" si="4"/>
        <v>308839.8421986988</v>
      </c>
      <c r="X12" s="117">
        <f t="shared" si="5"/>
        <v>0</v>
      </c>
      <c r="Y12" s="117">
        <f t="shared" si="6"/>
        <v>192106.74567519885</v>
      </c>
      <c r="Z12" s="117">
        <f t="shared" si="7"/>
        <v>192106.74567519885</v>
      </c>
    </row>
    <row r="13" spans="1:26" ht="12.75">
      <c r="A13" s="277" t="s">
        <v>202</v>
      </c>
      <c r="B13" s="278"/>
      <c r="C13" s="278"/>
      <c r="D13" s="278"/>
      <c r="E13" s="279"/>
      <c r="F13" s="118">
        <v>130</v>
      </c>
      <c r="G13" s="122">
        <v>-900171.9872572001</v>
      </c>
      <c r="H13" s="123">
        <v>135066792.5684301</v>
      </c>
      <c r="I13" s="124">
        <v>134166620.5811729</v>
      </c>
      <c r="J13" s="122">
        <v>-713356.8151466001</v>
      </c>
      <c r="K13" s="123">
        <v>155045942.4310195</v>
      </c>
      <c r="L13" s="124">
        <v>154332585.61587292</v>
      </c>
      <c r="O13" s="119">
        <v>-92067.59999999986</v>
      </c>
      <c r="P13" s="120">
        <v>-10591757.060000032</v>
      </c>
      <c r="Q13" s="128">
        <f t="shared" si="0"/>
        <v>-10683824.660000032</v>
      </c>
      <c r="R13" s="123">
        <v>-185241.85</v>
      </c>
      <c r="S13" s="123">
        <v>-96113787.91</v>
      </c>
      <c r="T13" s="124">
        <f t="shared" si="1"/>
        <v>-96299029.75999999</v>
      </c>
      <c r="U13" s="117">
        <f t="shared" si="2"/>
        <v>-808104.3872572002</v>
      </c>
      <c r="V13" s="117">
        <f t="shared" si="3"/>
        <v>145658549.62843013</v>
      </c>
      <c r="W13" s="117">
        <f t="shared" si="4"/>
        <v>144850445.24117294</v>
      </c>
      <c r="X13" s="117">
        <f t="shared" si="5"/>
        <v>-528114.9651466002</v>
      </c>
      <c r="Y13" s="117">
        <f t="shared" si="6"/>
        <v>251159730.3410195</v>
      </c>
      <c r="Z13" s="117">
        <f t="shared" si="7"/>
        <v>250631615.3758729</v>
      </c>
    </row>
    <row r="14" spans="1:26" ht="12.75">
      <c r="A14" s="277" t="s">
        <v>203</v>
      </c>
      <c r="B14" s="278"/>
      <c r="C14" s="278"/>
      <c r="D14" s="278"/>
      <c r="E14" s="279"/>
      <c r="F14" s="118">
        <v>131</v>
      </c>
      <c r="G14" s="122">
        <v>61346.56541000002</v>
      </c>
      <c r="H14" s="123">
        <v>20006861.528095398</v>
      </c>
      <c r="I14" s="124">
        <v>20068208.093505397</v>
      </c>
      <c r="J14" s="122">
        <v>-42036.932160000004</v>
      </c>
      <c r="K14" s="123">
        <v>-12438065.919449696</v>
      </c>
      <c r="L14" s="124">
        <v>-12480102.851609696</v>
      </c>
      <c r="O14" s="119">
        <v>25354.719999999998</v>
      </c>
      <c r="P14" s="120">
        <v>-425937.6400000043</v>
      </c>
      <c r="Q14" s="128">
        <f t="shared" si="0"/>
        <v>-400582.92000000435</v>
      </c>
      <c r="R14" s="123">
        <v>-53353.08</v>
      </c>
      <c r="S14" s="123">
        <v>-5806457.26</v>
      </c>
      <c r="T14" s="124">
        <f t="shared" si="1"/>
        <v>-5859810.34</v>
      </c>
      <c r="U14" s="117">
        <f t="shared" si="2"/>
        <v>35991.84541000002</v>
      </c>
      <c r="V14" s="117">
        <f t="shared" si="3"/>
        <v>20432799.168095402</v>
      </c>
      <c r="W14" s="117">
        <f t="shared" si="4"/>
        <v>20468791.013505403</v>
      </c>
      <c r="X14" s="117">
        <f t="shared" si="5"/>
        <v>11316.147839999998</v>
      </c>
      <c r="Y14" s="117">
        <f t="shared" si="6"/>
        <v>-6631608.659449697</v>
      </c>
      <c r="Z14" s="117">
        <f t="shared" si="7"/>
        <v>-6620292.511609696</v>
      </c>
    </row>
    <row r="15" spans="1:26" ht="12.75">
      <c r="A15" s="277" t="s">
        <v>243</v>
      </c>
      <c r="B15" s="278"/>
      <c r="C15" s="278"/>
      <c r="D15" s="278"/>
      <c r="E15" s="279"/>
      <c r="F15" s="118">
        <v>132</v>
      </c>
      <c r="G15" s="122">
        <v>0</v>
      </c>
      <c r="H15" s="123">
        <v>-1192152.2446999997</v>
      </c>
      <c r="I15" s="124">
        <v>-1192152.2446999997</v>
      </c>
      <c r="J15" s="122">
        <v>0</v>
      </c>
      <c r="K15" s="123">
        <v>-696016.5283418875</v>
      </c>
      <c r="L15" s="124">
        <v>-696016.5283418875</v>
      </c>
      <c r="O15" s="119">
        <v>0</v>
      </c>
      <c r="P15" s="120">
        <v>203248.64999999944</v>
      </c>
      <c r="Q15" s="128">
        <f t="shared" si="0"/>
        <v>203248.64999999944</v>
      </c>
      <c r="R15" s="123">
        <v>0</v>
      </c>
      <c r="S15" s="123">
        <v>-49314.59</v>
      </c>
      <c r="T15" s="124">
        <f t="shared" si="1"/>
        <v>-49314.59</v>
      </c>
      <c r="U15" s="117">
        <f t="shared" si="2"/>
        <v>0</v>
      </c>
      <c r="V15" s="117">
        <f t="shared" si="3"/>
        <v>-1395400.8946999991</v>
      </c>
      <c r="W15" s="117">
        <f t="shared" si="4"/>
        <v>-1395400.8946999991</v>
      </c>
      <c r="X15" s="117">
        <f t="shared" si="5"/>
        <v>0</v>
      </c>
      <c r="Y15" s="117">
        <f t="shared" si="6"/>
        <v>-646701.9383418876</v>
      </c>
      <c r="Z15" s="117">
        <f t="shared" si="7"/>
        <v>-646701.9383418876</v>
      </c>
    </row>
    <row r="16" spans="1:26" ht="24.75" customHeight="1">
      <c r="A16" s="274" t="s">
        <v>100</v>
      </c>
      <c r="B16" s="278"/>
      <c r="C16" s="278"/>
      <c r="D16" s="278"/>
      <c r="E16" s="279"/>
      <c r="F16" s="118">
        <v>133</v>
      </c>
      <c r="G16" s="129">
        <v>31392458.696602</v>
      </c>
      <c r="H16" s="130">
        <v>124157957.6110515</v>
      </c>
      <c r="I16" s="124">
        <v>155550416.3076535</v>
      </c>
      <c r="J16" s="129">
        <v>35163188.05462332</v>
      </c>
      <c r="K16" s="130">
        <v>84532732.7351197</v>
      </c>
      <c r="L16" s="124">
        <v>119695920.789743</v>
      </c>
      <c r="O16" s="129">
        <f>O17+O18+O22+O23+O24+O28+O29</f>
        <v>35401119.059999995</v>
      </c>
      <c r="P16" s="130">
        <f>P17+P18+P22+P23+P24+P28+P29</f>
        <v>51789127.79000004</v>
      </c>
      <c r="Q16" s="128">
        <f t="shared" si="0"/>
        <v>87190246.85000002</v>
      </c>
      <c r="R16" s="130">
        <f>R17+R18+R22+R23+R24+R28+R29</f>
        <v>33798619.29</v>
      </c>
      <c r="S16" s="130">
        <f>S17+S18+S22+S23+S24+S28+S29</f>
        <v>73598772.78</v>
      </c>
      <c r="T16" s="124">
        <f t="shared" si="1"/>
        <v>107397392.07</v>
      </c>
      <c r="U16" s="117">
        <f t="shared" si="2"/>
        <v>-4008660.363397993</v>
      </c>
      <c r="V16" s="117">
        <f t="shared" si="3"/>
        <v>72368829.82105146</v>
      </c>
      <c r="W16" s="117">
        <f t="shared" si="4"/>
        <v>68360169.45765346</v>
      </c>
      <c r="X16" s="117">
        <f t="shared" si="5"/>
        <v>1364568.7646233216</v>
      </c>
      <c r="Y16" s="117">
        <f t="shared" si="6"/>
        <v>10933959.9551197</v>
      </c>
      <c r="Z16" s="117">
        <f t="shared" si="7"/>
        <v>12298528.719743013</v>
      </c>
    </row>
    <row r="17" spans="1:26" ht="19.5" customHeight="1">
      <c r="A17" s="277" t="s">
        <v>220</v>
      </c>
      <c r="B17" s="278"/>
      <c r="C17" s="278"/>
      <c r="D17" s="278"/>
      <c r="E17" s="279"/>
      <c r="F17" s="118">
        <v>134</v>
      </c>
      <c r="G17" s="122">
        <v>0</v>
      </c>
      <c r="H17" s="123">
        <v>3828530.2485999987</v>
      </c>
      <c r="I17" s="124">
        <v>3828530.2485999987</v>
      </c>
      <c r="J17" s="122">
        <v>0</v>
      </c>
      <c r="K17" s="123">
        <v>3678567.526799999</v>
      </c>
      <c r="L17" s="124">
        <v>3678567.526799999</v>
      </c>
      <c r="O17" s="119">
        <v>0</v>
      </c>
      <c r="P17" s="120">
        <v>10591295.36</v>
      </c>
      <c r="Q17" s="128">
        <f t="shared" si="0"/>
        <v>10591295.36</v>
      </c>
      <c r="R17" s="123">
        <v>0</v>
      </c>
      <c r="S17" s="123">
        <v>5347646.5</v>
      </c>
      <c r="T17" s="124">
        <f t="shared" si="1"/>
        <v>5347646.5</v>
      </c>
      <c r="U17" s="117">
        <f t="shared" si="2"/>
        <v>0</v>
      </c>
      <c r="V17" s="117">
        <f t="shared" si="3"/>
        <v>-6762765.111400001</v>
      </c>
      <c r="W17" s="117">
        <f t="shared" si="4"/>
        <v>-6762765.111400001</v>
      </c>
      <c r="X17" s="117">
        <f t="shared" si="5"/>
        <v>0</v>
      </c>
      <c r="Y17" s="117">
        <f t="shared" si="6"/>
        <v>-1669078.9732000008</v>
      </c>
      <c r="Z17" s="117">
        <f t="shared" si="7"/>
        <v>-1669078.9732000008</v>
      </c>
    </row>
    <row r="18" spans="1:26" ht="26.25" customHeight="1">
      <c r="A18" s="277" t="s">
        <v>205</v>
      </c>
      <c r="B18" s="278"/>
      <c r="C18" s="278"/>
      <c r="D18" s="278"/>
      <c r="E18" s="279"/>
      <c r="F18" s="118">
        <v>135</v>
      </c>
      <c r="G18" s="129">
        <v>6432.876000000004</v>
      </c>
      <c r="H18" s="130">
        <v>70011992.6491421</v>
      </c>
      <c r="I18" s="124">
        <v>70018425.5251421</v>
      </c>
      <c r="J18" s="129">
        <v>9800.389500000001</v>
      </c>
      <c r="K18" s="130">
        <v>39713540.827837795</v>
      </c>
      <c r="L18" s="124">
        <v>39723341.217337795</v>
      </c>
      <c r="O18" s="127">
        <v>11032.720000000001</v>
      </c>
      <c r="P18" s="128">
        <v>3667762.2800000003</v>
      </c>
      <c r="Q18" s="128">
        <f t="shared" si="0"/>
        <v>3678795.0000000005</v>
      </c>
      <c r="R18" s="130">
        <f>SUM(R19:R21)</f>
        <v>9778.82</v>
      </c>
      <c r="S18" s="130">
        <f>SUM(S19:S21)</f>
        <v>16901953.55</v>
      </c>
      <c r="T18" s="124">
        <f t="shared" si="1"/>
        <v>16911732.37</v>
      </c>
      <c r="U18" s="117">
        <f t="shared" si="2"/>
        <v>-4599.843999999997</v>
      </c>
      <c r="V18" s="117">
        <f t="shared" si="3"/>
        <v>66344230.3691421</v>
      </c>
      <c r="W18" s="117">
        <f t="shared" si="4"/>
        <v>66339630.5251421</v>
      </c>
      <c r="X18" s="117">
        <f t="shared" si="5"/>
        <v>21.569500000001426</v>
      </c>
      <c r="Y18" s="117">
        <f t="shared" si="6"/>
        <v>22811587.277837794</v>
      </c>
      <c r="Z18" s="117">
        <f t="shared" si="7"/>
        <v>22811608.847337794</v>
      </c>
    </row>
    <row r="19" spans="1:26" ht="12.75">
      <c r="A19" s="277" t="s">
        <v>244</v>
      </c>
      <c r="B19" s="278"/>
      <c r="C19" s="278"/>
      <c r="D19" s="278"/>
      <c r="E19" s="279"/>
      <c r="F19" s="118">
        <v>136</v>
      </c>
      <c r="G19" s="122">
        <v>6432.876000000004</v>
      </c>
      <c r="H19" s="123">
        <v>47713954.4476637</v>
      </c>
      <c r="I19" s="124">
        <v>47720387.323663704</v>
      </c>
      <c r="J19" s="122">
        <v>9800.389500000001</v>
      </c>
      <c r="K19" s="123">
        <v>16133641.892079994</v>
      </c>
      <c r="L19" s="124">
        <v>16143442.281579994</v>
      </c>
      <c r="O19" s="119">
        <v>11032.720000000001</v>
      </c>
      <c r="P19" s="120">
        <v>3635184.08</v>
      </c>
      <c r="Q19" s="128">
        <f t="shared" si="0"/>
        <v>3646216.8000000003</v>
      </c>
      <c r="R19" s="123">
        <v>9778.82</v>
      </c>
      <c r="S19" s="123">
        <v>15539776.4</v>
      </c>
      <c r="T19" s="124">
        <f t="shared" si="1"/>
        <v>15549555.22</v>
      </c>
      <c r="U19" s="117">
        <f t="shared" si="2"/>
        <v>-4599.843999999997</v>
      </c>
      <c r="V19" s="117">
        <f t="shared" si="3"/>
        <v>44078770.367663704</v>
      </c>
      <c r="W19" s="117">
        <f t="shared" si="4"/>
        <v>44074170.52366371</v>
      </c>
      <c r="X19" s="117">
        <f t="shared" si="5"/>
        <v>21.569500000001426</v>
      </c>
      <c r="Y19" s="117">
        <f t="shared" si="6"/>
        <v>593865.4920799937</v>
      </c>
      <c r="Z19" s="117">
        <f t="shared" si="7"/>
        <v>593887.061579993</v>
      </c>
    </row>
    <row r="20" spans="1:26" ht="24" customHeight="1">
      <c r="A20" s="277" t="s">
        <v>54</v>
      </c>
      <c r="B20" s="278"/>
      <c r="C20" s="278"/>
      <c r="D20" s="278"/>
      <c r="E20" s="279"/>
      <c r="F20" s="118">
        <v>137</v>
      </c>
      <c r="G20" s="122">
        <v>0</v>
      </c>
      <c r="H20" s="123">
        <v>22330595.7314784</v>
      </c>
      <c r="I20" s="124">
        <v>22330595.7314784</v>
      </c>
      <c r="J20" s="122">
        <v>0</v>
      </c>
      <c r="K20" s="123">
        <v>12264898.9357578</v>
      </c>
      <c r="L20" s="124">
        <v>12264898.9357578</v>
      </c>
      <c r="O20" s="119">
        <v>0</v>
      </c>
      <c r="P20" s="120">
        <v>0</v>
      </c>
      <c r="Q20" s="128">
        <f t="shared" si="0"/>
        <v>0</v>
      </c>
      <c r="R20" s="123">
        <v>0</v>
      </c>
      <c r="S20" s="123">
        <v>544614.65</v>
      </c>
      <c r="T20" s="124">
        <f t="shared" si="1"/>
        <v>544614.65</v>
      </c>
      <c r="U20" s="117">
        <f t="shared" si="2"/>
        <v>0</v>
      </c>
      <c r="V20" s="117">
        <f t="shared" si="3"/>
        <v>22330595.7314784</v>
      </c>
      <c r="W20" s="117">
        <f t="shared" si="4"/>
        <v>22330595.7314784</v>
      </c>
      <c r="X20" s="117">
        <f t="shared" si="5"/>
        <v>0</v>
      </c>
      <c r="Y20" s="117">
        <f t="shared" si="6"/>
        <v>11720284.285757799</v>
      </c>
      <c r="Z20" s="117">
        <f t="shared" si="7"/>
        <v>11720284.285757799</v>
      </c>
    </row>
    <row r="21" spans="1:26" ht="12.75">
      <c r="A21" s="277" t="s">
        <v>245</v>
      </c>
      <c r="B21" s="278"/>
      <c r="C21" s="278"/>
      <c r="D21" s="278"/>
      <c r="E21" s="279"/>
      <c r="F21" s="118">
        <v>138</v>
      </c>
      <c r="G21" s="122">
        <v>0</v>
      </c>
      <c r="H21" s="123">
        <v>-32557.53</v>
      </c>
      <c r="I21" s="124">
        <v>-32557.53</v>
      </c>
      <c r="J21" s="122">
        <v>0</v>
      </c>
      <c r="K21" s="123">
        <v>11315000.000000006</v>
      </c>
      <c r="L21" s="124">
        <v>11315000.000000006</v>
      </c>
      <c r="O21" s="119">
        <v>0</v>
      </c>
      <c r="P21" s="120">
        <v>32578.2</v>
      </c>
      <c r="Q21" s="128">
        <f t="shared" si="0"/>
        <v>32578.2</v>
      </c>
      <c r="R21" s="123">
        <v>0</v>
      </c>
      <c r="S21" s="123">
        <v>817562.5</v>
      </c>
      <c r="T21" s="124">
        <f t="shared" si="1"/>
        <v>817562.5</v>
      </c>
      <c r="U21" s="117">
        <f t="shared" si="2"/>
        <v>0</v>
      </c>
      <c r="V21" s="117">
        <f t="shared" si="3"/>
        <v>-65135.729999999996</v>
      </c>
      <c r="W21" s="117">
        <f t="shared" si="4"/>
        <v>-65135.729999999996</v>
      </c>
      <c r="X21" s="117">
        <f t="shared" si="5"/>
        <v>0</v>
      </c>
      <c r="Y21" s="117">
        <f t="shared" si="6"/>
        <v>10497437.500000006</v>
      </c>
      <c r="Z21" s="117">
        <f t="shared" si="7"/>
        <v>10497437.500000006</v>
      </c>
    </row>
    <row r="22" spans="1:26" ht="12.75">
      <c r="A22" s="277" t="s">
        <v>246</v>
      </c>
      <c r="B22" s="278"/>
      <c r="C22" s="278"/>
      <c r="D22" s="278"/>
      <c r="E22" s="279"/>
      <c r="F22" s="118">
        <v>139</v>
      </c>
      <c r="G22" s="122">
        <v>30789247.143638104</v>
      </c>
      <c r="H22" s="123">
        <v>36736623.32108258</v>
      </c>
      <c r="I22" s="124">
        <v>67525870.46472068</v>
      </c>
      <c r="J22" s="122">
        <v>32676632.08642462</v>
      </c>
      <c r="K22" s="123">
        <v>33615793.68473126</v>
      </c>
      <c r="L22" s="124">
        <v>66292425.771155894</v>
      </c>
      <c r="O22" s="119">
        <v>33927013.03999999</v>
      </c>
      <c r="P22" s="120">
        <v>35216892.650000036</v>
      </c>
      <c r="Q22" s="128">
        <f t="shared" si="0"/>
        <v>69143905.69000003</v>
      </c>
      <c r="R22" s="123">
        <v>31655324.55</v>
      </c>
      <c r="S22" s="123">
        <v>35799221.13</v>
      </c>
      <c r="T22" s="124">
        <f t="shared" si="1"/>
        <v>67454545.68</v>
      </c>
      <c r="U22" s="117">
        <f t="shared" si="2"/>
        <v>-3137765.8963618875</v>
      </c>
      <c r="V22" s="117">
        <f t="shared" si="3"/>
        <v>1519730.6710825413</v>
      </c>
      <c r="W22" s="117">
        <f t="shared" si="4"/>
        <v>-1618035.225279346</v>
      </c>
      <c r="X22" s="117">
        <f t="shared" si="5"/>
        <v>1021307.5364246182</v>
      </c>
      <c r="Y22" s="117">
        <f t="shared" si="6"/>
        <v>-2183427.4452687427</v>
      </c>
      <c r="Z22" s="117">
        <f t="shared" si="7"/>
        <v>-1162119.9088441133</v>
      </c>
    </row>
    <row r="23" spans="1:26" ht="20.25" customHeight="1">
      <c r="A23" s="277" t="s">
        <v>274</v>
      </c>
      <c r="B23" s="278"/>
      <c r="C23" s="278"/>
      <c r="D23" s="278"/>
      <c r="E23" s="279"/>
      <c r="F23" s="118">
        <v>140</v>
      </c>
      <c r="G23" s="122">
        <v>168155.55122999998</v>
      </c>
      <c r="H23" s="123">
        <v>112305.1510969</v>
      </c>
      <c r="I23" s="124">
        <v>280460.7023269</v>
      </c>
      <c r="J23" s="122">
        <v>-13682.703440000012</v>
      </c>
      <c r="K23" s="123">
        <v>8381.974566601217</v>
      </c>
      <c r="L23" s="124">
        <v>-5300.728873399086</v>
      </c>
      <c r="O23" s="119">
        <v>414983.35</v>
      </c>
      <c r="P23" s="120">
        <v>1014566.3599999999</v>
      </c>
      <c r="Q23" s="128">
        <f t="shared" si="0"/>
        <v>1429549.71</v>
      </c>
      <c r="R23" s="123">
        <v>35888.55</v>
      </c>
      <c r="S23" s="123">
        <v>-290482.38</v>
      </c>
      <c r="T23" s="124">
        <f t="shared" si="1"/>
        <v>-254593.83000000002</v>
      </c>
      <c r="U23" s="117">
        <f t="shared" si="2"/>
        <v>-246827.79877</v>
      </c>
      <c r="V23" s="117">
        <f t="shared" si="3"/>
        <v>-902261.2089030999</v>
      </c>
      <c r="W23" s="117">
        <f t="shared" si="4"/>
        <v>-1149089.0076731</v>
      </c>
      <c r="X23" s="117">
        <f t="shared" si="5"/>
        <v>-49571.253440000015</v>
      </c>
      <c r="Y23" s="117">
        <f t="shared" si="6"/>
        <v>298864.3545666012</v>
      </c>
      <c r="Z23" s="117">
        <f t="shared" si="7"/>
        <v>249293.10112660093</v>
      </c>
    </row>
    <row r="24" spans="1:26" ht="19.5" customHeight="1">
      <c r="A24" s="277" t="s">
        <v>101</v>
      </c>
      <c r="B24" s="278"/>
      <c r="C24" s="278"/>
      <c r="D24" s="278"/>
      <c r="E24" s="279"/>
      <c r="F24" s="118">
        <v>141</v>
      </c>
      <c r="G24" s="129">
        <v>160168.65277000004</v>
      </c>
      <c r="H24" s="130">
        <v>2076911.688806802</v>
      </c>
      <c r="I24" s="124">
        <v>2237080.341576802</v>
      </c>
      <c r="J24" s="129">
        <v>198117.33632000023</v>
      </c>
      <c r="K24" s="130">
        <v>5893514.794960003</v>
      </c>
      <c r="L24" s="124">
        <v>6091632.131280001</v>
      </c>
      <c r="O24" s="127">
        <v>761815.5900000002</v>
      </c>
      <c r="P24" s="128">
        <v>2019230.12</v>
      </c>
      <c r="Q24" s="128">
        <f t="shared" si="0"/>
        <v>2781045.7100000004</v>
      </c>
      <c r="R24" s="130">
        <f>SUM(R25:R27)</f>
        <v>1924220.69</v>
      </c>
      <c r="S24" s="130">
        <f>SUM(S25:S27)</f>
        <v>12676676.99</v>
      </c>
      <c r="T24" s="124">
        <f t="shared" si="1"/>
        <v>14600897.68</v>
      </c>
      <c r="U24" s="117">
        <f t="shared" si="2"/>
        <v>-601646.9372300002</v>
      </c>
      <c r="V24" s="117">
        <f t="shared" si="3"/>
        <v>57681.56880680192</v>
      </c>
      <c r="W24" s="117">
        <f t="shared" si="4"/>
        <v>-543965.3684231983</v>
      </c>
      <c r="X24" s="117">
        <f t="shared" si="5"/>
        <v>-1726103.3536799997</v>
      </c>
      <c r="Y24" s="117">
        <f t="shared" si="6"/>
        <v>-6783162.195039997</v>
      </c>
      <c r="Z24" s="117">
        <f t="shared" si="7"/>
        <v>-8509265.548719998</v>
      </c>
    </row>
    <row r="25" spans="1:26" ht="12.75">
      <c r="A25" s="277" t="s">
        <v>247</v>
      </c>
      <c r="B25" s="278"/>
      <c r="C25" s="278"/>
      <c r="D25" s="278"/>
      <c r="E25" s="279"/>
      <c r="F25" s="118">
        <v>142</v>
      </c>
      <c r="G25" s="122">
        <v>159977.70398999983</v>
      </c>
      <c r="H25" s="123">
        <v>1705383.9588067993</v>
      </c>
      <c r="I25" s="124">
        <v>1865361.662796799</v>
      </c>
      <c r="J25" s="122">
        <v>198032.54528000008</v>
      </c>
      <c r="K25" s="123">
        <v>87869.12496000004</v>
      </c>
      <c r="L25" s="124">
        <v>285901.6702400001</v>
      </c>
      <c r="O25" s="119">
        <v>23003.25</v>
      </c>
      <c r="P25" s="120">
        <v>134735.25</v>
      </c>
      <c r="Q25" s="128">
        <f t="shared" si="0"/>
        <v>157738.5</v>
      </c>
      <c r="R25" s="123">
        <v>22076.03</v>
      </c>
      <c r="S25" s="123">
        <v>111106.96</v>
      </c>
      <c r="T25" s="124">
        <f t="shared" si="1"/>
        <v>133182.99</v>
      </c>
      <c r="U25" s="117">
        <f t="shared" si="2"/>
        <v>136974.45398999983</v>
      </c>
      <c r="V25" s="117">
        <f t="shared" si="3"/>
        <v>1570648.7088067993</v>
      </c>
      <c r="W25" s="117">
        <f t="shared" si="4"/>
        <v>1707623.162796799</v>
      </c>
      <c r="X25" s="117">
        <f t="shared" si="5"/>
        <v>175956.51528000008</v>
      </c>
      <c r="Y25" s="117">
        <f t="shared" si="6"/>
        <v>-23237.83503999996</v>
      </c>
      <c r="Z25" s="117">
        <f t="shared" si="7"/>
        <v>152718.68024000013</v>
      </c>
    </row>
    <row r="26" spans="1:26" ht="12.75">
      <c r="A26" s="277" t="s">
        <v>248</v>
      </c>
      <c r="B26" s="278"/>
      <c r="C26" s="278"/>
      <c r="D26" s="278"/>
      <c r="E26" s="279"/>
      <c r="F26" s="118">
        <v>143</v>
      </c>
      <c r="G26" s="122">
        <v>190.94877999997698</v>
      </c>
      <c r="H26" s="123">
        <v>381527.7300000023</v>
      </c>
      <c r="I26" s="124">
        <v>381718.6787800023</v>
      </c>
      <c r="J26" s="122">
        <v>84.79104000004008</v>
      </c>
      <c r="K26" s="123">
        <v>5805645.670000002</v>
      </c>
      <c r="L26" s="124">
        <v>5805730.461040001</v>
      </c>
      <c r="O26" s="119">
        <v>738812.3400000002</v>
      </c>
      <c r="P26" s="120">
        <v>1884494.87</v>
      </c>
      <c r="Q26" s="128">
        <f t="shared" si="0"/>
        <v>2623307.2100000004</v>
      </c>
      <c r="R26" s="123">
        <v>1902144.66</v>
      </c>
      <c r="S26" s="123">
        <v>12565570.03</v>
      </c>
      <c r="T26" s="124">
        <f t="shared" si="1"/>
        <v>14467714.69</v>
      </c>
      <c r="U26" s="117">
        <f t="shared" si="2"/>
        <v>-738621.3912200002</v>
      </c>
      <c r="V26" s="117">
        <f t="shared" si="3"/>
        <v>-1502967.1399999978</v>
      </c>
      <c r="W26" s="117">
        <f t="shared" si="4"/>
        <v>-2241588.5312199984</v>
      </c>
      <c r="X26" s="117">
        <f t="shared" si="5"/>
        <v>-1902059.8689599999</v>
      </c>
      <c r="Y26" s="117">
        <f t="shared" si="6"/>
        <v>-6759924.359999998</v>
      </c>
      <c r="Z26" s="117">
        <f t="shared" si="7"/>
        <v>-8661984.228959998</v>
      </c>
    </row>
    <row r="27" spans="1:26" ht="12.75">
      <c r="A27" s="277" t="s">
        <v>7</v>
      </c>
      <c r="B27" s="278"/>
      <c r="C27" s="278"/>
      <c r="D27" s="278"/>
      <c r="E27" s="279"/>
      <c r="F27" s="118">
        <v>144</v>
      </c>
      <c r="G27" s="122">
        <v>0</v>
      </c>
      <c r="H27" s="123">
        <v>-10000</v>
      </c>
      <c r="I27" s="124">
        <v>-10000</v>
      </c>
      <c r="J27" s="122">
        <v>0</v>
      </c>
      <c r="K27" s="123">
        <v>0</v>
      </c>
      <c r="L27" s="124">
        <v>0</v>
      </c>
      <c r="O27" s="119">
        <v>0</v>
      </c>
      <c r="P27" s="120">
        <v>0</v>
      </c>
      <c r="Q27" s="128">
        <f t="shared" si="0"/>
        <v>0</v>
      </c>
      <c r="R27" s="123">
        <v>0</v>
      </c>
      <c r="S27" s="123">
        <v>0</v>
      </c>
      <c r="T27" s="124">
        <f t="shared" si="1"/>
        <v>0</v>
      </c>
      <c r="U27" s="117">
        <f t="shared" si="2"/>
        <v>0</v>
      </c>
      <c r="V27" s="117">
        <f t="shared" si="3"/>
        <v>-10000</v>
      </c>
      <c r="W27" s="117">
        <f t="shared" si="4"/>
        <v>-10000</v>
      </c>
      <c r="X27" s="117">
        <f t="shared" si="5"/>
        <v>0</v>
      </c>
      <c r="Y27" s="117">
        <f t="shared" si="6"/>
        <v>0</v>
      </c>
      <c r="Z27" s="117">
        <f t="shared" si="7"/>
        <v>0</v>
      </c>
    </row>
    <row r="28" spans="1:26" ht="12.75">
      <c r="A28" s="277" t="s">
        <v>8</v>
      </c>
      <c r="B28" s="278"/>
      <c r="C28" s="278"/>
      <c r="D28" s="278"/>
      <c r="E28" s="279"/>
      <c r="F28" s="118">
        <v>145</v>
      </c>
      <c r="G28" s="122">
        <v>0</v>
      </c>
      <c r="H28" s="123">
        <v>8124971.866529202</v>
      </c>
      <c r="I28" s="124">
        <v>8124971.866529202</v>
      </c>
      <c r="J28" s="122">
        <v>0</v>
      </c>
      <c r="K28" s="123">
        <v>0</v>
      </c>
      <c r="L28" s="124">
        <v>0</v>
      </c>
      <c r="O28" s="119">
        <v>0</v>
      </c>
      <c r="P28" s="120">
        <v>-14089083.350000001</v>
      </c>
      <c r="Q28" s="128">
        <f t="shared" si="0"/>
        <v>-14089083.350000001</v>
      </c>
      <c r="R28" s="123">
        <v>0</v>
      </c>
      <c r="S28" s="123">
        <v>0</v>
      </c>
      <c r="T28" s="124">
        <f t="shared" si="1"/>
        <v>0</v>
      </c>
      <c r="U28" s="117">
        <f t="shared" si="2"/>
        <v>0</v>
      </c>
      <c r="V28" s="117">
        <f t="shared" si="3"/>
        <v>22214055.216529205</v>
      </c>
      <c r="W28" s="117">
        <f t="shared" si="4"/>
        <v>22214055.216529205</v>
      </c>
      <c r="X28" s="117">
        <f t="shared" si="5"/>
        <v>0</v>
      </c>
      <c r="Y28" s="117">
        <f t="shared" si="6"/>
        <v>0</v>
      </c>
      <c r="Z28" s="117">
        <f t="shared" si="7"/>
        <v>0</v>
      </c>
    </row>
    <row r="29" spans="1:26" ht="12.75">
      <c r="A29" s="277" t="s">
        <v>9</v>
      </c>
      <c r="B29" s="278"/>
      <c r="C29" s="278"/>
      <c r="D29" s="278"/>
      <c r="E29" s="279"/>
      <c r="F29" s="118">
        <v>146</v>
      </c>
      <c r="G29" s="122">
        <v>268454.4729639001</v>
      </c>
      <c r="H29" s="123">
        <v>3266622.6857938915</v>
      </c>
      <c r="I29" s="124">
        <v>3535077.158757792</v>
      </c>
      <c r="J29" s="122">
        <v>2292320.9458187</v>
      </c>
      <c r="K29" s="123">
        <v>1622933.9262240017</v>
      </c>
      <c r="L29" s="124">
        <v>3915254.8720427025</v>
      </c>
      <c r="O29" s="119">
        <v>286274.36</v>
      </c>
      <c r="P29" s="120">
        <v>13368464.370000001</v>
      </c>
      <c r="Q29" s="128">
        <f t="shared" si="0"/>
        <v>13654738.73</v>
      </c>
      <c r="R29" s="123">
        <v>173406.68</v>
      </c>
      <c r="S29" s="123">
        <v>3163756.99</v>
      </c>
      <c r="T29" s="124">
        <f t="shared" si="1"/>
        <v>3337163.6700000004</v>
      </c>
      <c r="U29" s="117">
        <f t="shared" si="2"/>
        <v>-17819.887036099914</v>
      </c>
      <c r="V29" s="117">
        <f t="shared" si="3"/>
        <v>-10101841.68420611</v>
      </c>
      <c r="W29" s="117">
        <f t="shared" si="4"/>
        <v>-10119661.57124221</v>
      </c>
      <c r="X29" s="117">
        <f t="shared" si="5"/>
        <v>2118914.2658186997</v>
      </c>
      <c r="Y29" s="117">
        <f t="shared" si="6"/>
        <v>-1540823.0637759985</v>
      </c>
      <c r="Z29" s="117">
        <f t="shared" si="7"/>
        <v>578091.2020427021</v>
      </c>
    </row>
    <row r="30" spans="1:26" ht="12.75">
      <c r="A30" s="274" t="s">
        <v>10</v>
      </c>
      <c r="B30" s="278"/>
      <c r="C30" s="278"/>
      <c r="D30" s="278"/>
      <c r="E30" s="279"/>
      <c r="F30" s="118">
        <v>147</v>
      </c>
      <c r="G30" s="122">
        <v>4391.670000000004</v>
      </c>
      <c r="H30" s="123">
        <v>9348782.349558111</v>
      </c>
      <c r="I30" s="124">
        <v>9353174.019558111</v>
      </c>
      <c r="J30" s="122">
        <v>156127.24</v>
      </c>
      <c r="K30" s="123">
        <v>6938305.047191605</v>
      </c>
      <c r="L30" s="124">
        <v>7094432.287191607</v>
      </c>
      <c r="O30" s="119">
        <v>3061.76</v>
      </c>
      <c r="P30" s="120">
        <v>9072643.889999993</v>
      </c>
      <c r="Q30" s="128">
        <f t="shared" si="0"/>
        <v>9075705.649999993</v>
      </c>
      <c r="R30" s="123">
        <v>78101.08</v>
      </c>
      <c r="S30" s="123">
        <v>11863480.15</v>
      </c>
      <c r="T30" s="124">
        <f t="shared" si="1"/>
        <v>11941581.23</v>
      </c>
      <c r="U30" s="117">
        <f t="shared" si="2"/>
        <v>1329.9100000000035</v>
      </c>
      <c r="V30" s="117">
        <f t="shared" si="3"/>
        <v>276138.45955811813</v>
      </c>
      <c r="W30" s="117">
        <f t="shared" si="4"/>
        <v>277468.3695581183</v>
      </c>
      <c r="X30" s="117">
        <f t="shared" si="5"/>
        <v>78026.15999999999</v>
      </c>
      <c r="Y30" s="117">
        <f t="shared" si="6"/>
        <v>-4925175.102808395</v>
      </c>
      <c r="Z30" s="117">
        <f t="shared" si="7"/>
        <v>-4847148.942808393</v>
      </c>
    </row>
    <row r="31" spans="1:26" ht="21.75" customHeight="1">
      <c r="A31" s="274" t="s">
        <v>11</v>
      </c>
      <c r="B31" s="278"/>
      <c r="C31" s="278"/>
      <c r="D31" s="278"/>
      <c r="E31" s="279"/>
      <c r="F31" s="118">
        <v>148</v>
      </c>
      <c r="G31" s="122">
        <v>9749.325460599997</v>
      </c>
      <c r="H31" s="123">
        <v>17174033.49187159</v>
      </c>
      <c r="I31" s="124">
        <v>17183782.817332193</v>
      </c>
      <c r="J31" s="122">
        <v>11780.069569600008</v>
      </c>
      <c r="K31" s="123">
        <v>19115770.1868848</v>
      </c>
      <c r="L31" s="124">
        <v>19127550.256454404</v>
      </c>
      <c r="O31" s="119">
        <v>10105.910000000002</v>
      </c>
      <c r="P31" s="120">
        <v>5568587.270000005</v>
      </c>
      <c r="Q31" s="128">
        <f t="shared" si="0"/>
        <v>5578693.180000005</v>
      </c>
      <c r="R31" s="123">
        <v>-725.24</v>
      </c>
      <c r="S31" s="123">
        <v>13311904.88</v>
      </c>
      <c r="T31" s="124">
        <f t="shared" si="1"/>
        <v>13311179.64</v>
      </c>
      <c r="U31" s="117">
        <f t="shared" si="2"/>
        <v>-356.58453940000436</v>
      </c>
      <c r="V31" s="117">
        <f t="shared" si="3"/>
        <v>11605446.221871587</v>
      </c>
      <c r="W31" s="117">
        <f t="shared" si="4"/>
        <v>11605089.637332188</v>
      </c>
      <c r="X31" s="117">
        <f t="shared" si="5"/>
        <v>12505.309569600007</v>
      </c>
      <c r="Y31" s="117">
        <f t="shared" si="6"/>
        <v>5803865.306884801</v>
      </c>
      <c r="Z31" s="117">
        <f t="shared" si="7"/>
        <v>5816370.616454404</v>
      </c>
    </row>
    <row r="32" spans="1:26" ht="12.75">
      <c r="A32" s="274" t="s">
        <v>12</v>
      </c>
      <c r="B32" s="278"/>
      <c r="C32" s="278"/>
      <c r="D32" s="278"/>
      <c r="E32" s="279"/>
      <c r="F32" s="118">
        <v>149</v>
      </c>
      <c r="G32" s="122">
        <v>14267.278040900012</v>
      </c>
      <c r="H32" s="123">
        <v>-13865094.486440957</v>
      </c>
      <c r="I32" s="124">
        <v>-13850827.208400056</v>
      </c>
      <c r="J32" s="122">
        <v>153282.4658918</v>
      </c>
      <c r="K32" s="123">
        <v>64534454.65205097</v>
      </c>
      <c r="L32" s="124">
        <v>64687737.11794275</v>
      </c>
      <c r="O32" s="119">
        <v>127595.20000000004</v>
      </c>
      <c r="P32" s="120">
        <v>39967763.75999999</v>
      </c>
      <c r="Q32" s="128">
        <f t="shared" si="0"/>
        <v>40095358.95999999</v>
      </c>
      <c r="R32" s="123">
        <v>21302.25</v>
      </c>
      <c r="S32" s="123">
        <v>32830578.83</v>
      </c>
      <c r="T32" s="124">
        <f t="shared" si="1"/>
        <v>32851881.08</v>
      </c>
      <c r="U32" s="117">
        <f t="shared" si="2"/>
        <v>-113327.92195910003</v>
      </c>
      <c r="V32" s="117">
        <f t="shared" si="3"/>
        <v>-53832858.24644095</v>
      </c>
      <c r="W32" s="117">
        <f t="shared" si="4"/>
        <v>-53946186.16840005</v>
      </c>
      <c r="X32" s="117">
        <f t="shared" si="5"/>
        <v>131980.2158918</v>
      </c>
      <c r="Y32" s="117">
        <f t="shared" si="6"/>
        <v>31703875.822050974</v>
      </c>
      <c r="Z32" s="117">
        <f t="shared" si="7"/>
        <v>31835856.037942752</v>
      </c>
    </row>
    <row r="33" spans="1:26" ht="12.75">
      <c r="A33" s="274" t="s">
        <v>102</v>
      </c>
      <c r="B33" s="278"/>
      <c r="C33" s="278"/>
      <c r="D33" s="278"/>
      <c r="E33" s="279"/>
      <c r="F33" s="118">
        <v>150</v>
      </c>
      <c r="G33" s="129">
        <v>-82229376.95631376</v>
      </c>
      <c r="H33" s="130">
        <v>-325465097.52680874</v>
      </c>
      <c r="I33" s="124">
        <v>-407694474.48312247</v>
      </c>
      <c r="J33" s="129">
        <v>-94804532.36287981</v>
      </c>
      <c r="K33" s="130">
        <v>-199572576.62854695</v>
      </c>
      <c r="L33" s="124">
        <v>-294377108.99142694</v>
      </c>
      <c r="O33" s="129">
        <f>O34+O38</f>
        <v>-86449480.84999998</v>
      </c>
      <c r="P33" s="130">
        <f>P34+P38</f>
        <v>-320614071.21000016</v>
      </c>
      <c r="Q33" s="128">
        <f t="shared" si="0"/>
        <v>-407063552.0600001</v>
      </c>
      <c r="R33" s="130">
        <f>R34+R38</f>
        <v>-82714696.98</v>
      </c>
      <c r="S33" s="130">
        <f>S34+S38</f>
        <v>-317031906.62</v>
      </c>
      <c r="T33" s="124">
        <f t="shared" si="1"/>
        <v>-399746603.6</v>
      </c>
      <c r="U33" s="117">
        <f t="shared" si="2"/>
        <v>4220103.89368622</v>
      </c>
      <c r="V33" s="117">
        <f t="shared" si="3"/>
        <v>-4851026.316808581</v>
      </c>
      <c r="W33" s="117">
        <f t="shared" si="4"/>
        <v>-630922.4231223464</v>
      </c>
      <c r="X33" s="117">
        <f t="shared" si="5"/>
        <v>-12089835.382879809</v>
      </c>
      <c r="Y33" s="117">
        <f t="shared" si="6"/>
        <v>117459329.99145305</v>
      </c>
      <c r="Z33" s="117">
        <f t="shared" si="7"/>
        <v>105369494.60857308</v>
      </c>
    </row>
    <row r="34" spans="1:26" ht="12.75">
      <c r="A34" s="277" t="s">
        <v>103</v>
      </c>
      <c r="B34" s="278"/>
      <c r="C34" s="278"/>
      <c r="D34" s="278"/>
      <c r="E34" s="279"/>
      <c r="F34" s="118">
        <v>151</v>
      </c>
      <c r="G34" s="129">
        <v>-79874869.16243649</v>
      </c>
      <c r="H34" s="130">
        <v>-418544624.35721326</v>
      </c>
      <c r="I34" s="124">
        <v>-498419493.51964974</v>
      </c>
      <c r="J34" s="129">
        <v>-96078672.76411763</v>
      </c>
      <c r="K34" s="130">
        <v>-329997480.92141473</v>
      </c>
      <c r="L34" s="124">
        <v>-426076153.68553233</v>
      </c>
      <c r="O34" s="129">
        <f>SUM(O35:O37)</f>
        <v>-83380825.45999998</v>
      </c>
      <c r="P34" s="130">
        <f>SUM(P35:P37)</f>
        <v>-271150297.33000016</v>
      </c>
      <c r="Q34" s="128">
        <f t="shared" si="0"/>
        <v>-354531122.79000014</v>
      </c>
      <c r="R34" s="130">
        <f>SUM(R35:R37)</f>
        <v>-81091284.67</v>
      </c>
      <c r="S34" s="130">
        <f>SUM(S35:S37)</f>
        <v>-294438353.02</v>
      </c>
      <c r="T34" s="124">
        <f t="shared" si="1"/>
        <v>-375529637.69</v>
      </c>
      <c r="U34" s="117">
        <f t="shared" si="2"/>
        <v>3505956.2975634933</v>
      </c>
      <c r="V34" s="117">
        <f t="shared" si="3"/>
        <v>-147394327.0272131</v>
      </c>
      <c r="W34" s="117">
        <f t="shared" si="4"/>
        <v>-143888370.7296496</v>
      </c>
      <c r="X34" s="117">
        <f t="shared" si="5"/>
        <v>-14987388.094117627</v>
      </c>
      <c r="Y34" s="117">
        <f t="shared" si="6"/>
        <v>-35559127.90141475</v>
      </c>
      <c r="Z34" s="117">
        <f t="shared" si="7"/>
        <v>-50546515.995532334</v>
      </c>
    </row>
    <row r="35" spans="1:26" ht="12.75">
      <c r="A35" s="277" t="s">
        <v>13</v>
      </c>
      <c r="B35" s="278"/>
      <c r="C35" s="278"/>
      <c r="D35" s="278"/>
      <c r="E35" s="279"/>
      <c r="F35" s="118">
        <v>152</v>
      </c>
      <c r="G35" s="122">
        <v>-79874869.16243649</v>
      </c>
      <c r="H35" s="123">
        <v>-438684232.4818946</v>
      </c>
      <c r="I35" s="124">
        <v>-518559101.6443311</v>
      </c>
      <c r="J35" s="122">
        <v>-96078672.76411763</v>
      </c>
      <c r="K35" s="123">
        <v>-373950317.28866243</v>
      </c>
      <c r="L35" s="124">
        <v>-470028990.05278015</v>
      </c>
      <c r="O35" s="119">
        <v>-83380825.45999998</v>
      </c>
      <c r="P35" s="120">
        <v>-287056299.36000013</v>
      </c>
      <c r="Q35" s="128">
        <f t="shared" si="0"/>
        <v>-370437124.8200001</v>
      </c>
      <c r="R35" s="123">
        <v>-81091284.67</v>
      </c>
      <c r="S35" s="123">
        <v>-321717595.64</v>
      </c>
      <c r="T35" s="124">
        <f t="shared" si="1"/>
        <v>-402808880.31</v>
      </c>
      <c r="U35" s="117">
        <f t="shared" si="2"/>
        <v>3505956.2975634933</v>
      </c>
      <c r="V35" s="117">
        <f t="shared" si="3"/>
        <v>-151627933.12189448</v>
      </c>
      <c r="W35" s="117">
        <f t="shared" si="4"/>
        <v>-148121976.824331</v>
      </c>
      <c r="X35" s="117">
        <f t="shared" si="5"/>
        <v>-14987388.094117627</v>
      </c>
      <c r="Y35" s="117">
        <f t="shared" si="6"/>
        <v>-52232721.64866245</v>
      </c>
      <c r="Z35" s="117">
        <f t="shared" si="7"/>
        <v>-67220109.74278015</v>
      </c>
    </row>
    <row r="36" spans="1:26" ht="12.75">
      <c r="A36" s="277" t="s">
        <v>14</v>
      </c>
      <c r="B36" s="278"/>
      <c r="C36" s="278"/>
      <c r="D36" s="278"/>
      <c r="E36" s="279"/>
      <c r="F36" s="118">
        <v>153</v>
      </c>
      <c r="G36" s="122">
        <v>0</v>
      </c>
      <c r="H36" s="123">
        <v>-190307.45799999963</v>
      </c>
      <c r="I36" s="124">
        <v>-190307.45799999963</v>
      </c>
      <c r="J36" s="122">
        <v>0</v>
      </c>
      <c r="K36" s="123">
        <v>614894.4232569998</v>
      </c>
      <c r="L36" s="124">
        <v>614894.4232569998</v>
      </c>
      <c r="O36" s="119">
        <v>0</v>
      </c>
      <c r="P36" s="120">
        <v>330929.3800000001</v>
      </c>
      <c r="Q36" s="128">
        <f t="shared" si="0"/>
        <v>330929.3800000001</v>
      </c>
      <c r="R36" s="123">
        <v>0</v>
      </c>
      <c r="S36" s="123">
        <v>785653.59</v>
      </c>
      <c r="T36" s="124">
        <f t="shared" si="1"/>
        <v>785653.59</v>
      </c>
      <c r="U36" s="117">
        <f t="shared" si="2"/>
        <v>0</v>
      </c>
      <c r="V36" s="117">
        <f t="shared" si="3"/>
        <v>-521236.83799999976</v>
      </c>
      <c r="W36" s="117">
        <f t="shared" si="4"/>
        <v>-521236.83799999976</v>
      </c>
      <c r="X36" s="117">
        <f t="shared" si="5"/>
        <v>0</v>
      </c>
      <c r="Y36" s="117">
        <f t="shared" si="6"/>
        <v>-170759.16674300015</v>
      </c>
      <c r="Z36" s="117">
        <f t="shared" si="7"/>
        <v>-170759.16674300015</v>
      </c>
    </row>
    <row r="37" spans="1:26" ht="12.75">
      <c r="A37" s="277" t="s">
        <v>15</v>
      </c>
      <c r="B37" s="278"/>
      <c r="C37" s="278"/>
      <c r="D37" s="278"/>
      <c r="E37" s="279"/>
      <c r="F37" s="118">
        <v>154</v>
      </c>
      <c r="G37" s="122">
        <v>0</v>
      </c>
      <c r="H37" s="123">
        <v>20329915.582681194</v>
      </c>
      <c r="I37" s="124">
        <v>20329915.582681194</v>
      </c>
      <c r="J37" s="122">
        <v>0</v>
      </c>
      <c r="K37" s="123">
        <v>43337941.94399065</v>
      </c>
      <c r="L37" s="124">
        <v>43337941.94399065</v>
      </c>
      <c r="O37" s="119">
        <v>0</v>
      </c>
      <c r="P37" s="120">
        <v>15575072.649999991</v>
      </c>
      <c r="Q37" s="128">
        <f t="shared" si="0"/>
        <v>15575072.649999991</v>
      </c>
      <c r="R37" s="123">
        <v>0</v>
      </c>
      <c r="S37" s="123">
        <v>26493589.03</v>
      </c>
      <c r="T37" s="124">
        <f t="shared" si="1"/>
        <v>26493589.03</v>
      </c>
      <c r="U37" s="117">
        <f t="shared" si="2"/>
        <v>0</v>
      </c>
      <c r="V37" s="117">
        <f t="shared" si="3"/>
        <v>4754842.932681203</v>
      </c>
      <c r="W37" s="117">
        <f t="shared" si="4"/>
        <v>4754842.932681203</v>
      </c>
      <c r="X37" s="117">
        <f t="shared" si="5"/>
        <v>0</v>
      </c>
      <c r="Y37" s="117">
        <f t="shared" si="6"/>
        <v>16844352.913990647</v>
      </c>
      <c r="Z37" s="117">
        <f t="shared" si="7"/>
        <v>16844352.913990647</v>
      </c>
    </row>
    <row r="38" spans="1:26" ht="12.75">
      <c r="A38" s="277" t="s">
        <v>104</v>
      </c>
      <c r="B38" s="278"/>
      <c r="C38" s="278"/>
      <c r="D38" s="278"/>
      <c r="E38" s="279"/>
      <c r="F38" s="118">
        <v>155</v>
      </c>
      <c r="G38" s="129">
        <v>-2354507.7938772994</v>
      </c>
      <c r="H38" s="130">
        <v>93079526.83040449</v>
      </c>
      <c r="I38" s="124">
        <v>90725019.03652719</v>
      </c>
      <c r="J38" s="129">
        <v>1274140.4012377998</v>
      </c>
      <c r="K38" s="130">
        <v>130424904.29286778</v>
      </c>
      <c r="L38" s="124">
        <v>131699044.69410557</v>
      </c>
      <c r="O38" s="129">
        <f>SUM(O39:O41)</f>
        <v>-3068655.3899999997</v>
      </c>
      <c r="P38" s="130">
        <f>SUM(P39:P41)</f>
        <v>-49463773.87999998</v>
      </c>
      <c r="Q38" s="128">
        <f t="shared" si="0"/>
        <v>-52532429.26999998</v>
      </c>
      <c r="R38" s="130">
        <f>SUM(R39:R41)</f>
        <v>-1623412.31</v>
      </c>
      <c r="S38" s="130">
        <f>SUM(S39:S41)</f>
        <v>-22593553.6</v>
      </c>
      <c r="T38" s="124">
        <f t="shared" si="1"/>
        <v>-24216965.91</v>
      </c>
      <c r="U38" s="117">
        <f t="shared" si="2"/>
        <v>714147.5961227003</v>
      </c>
      <c r="V38" s="117">
        <f t="shared" si="3"/>
        <v>142543300.71040446</v>
      </c>
      <c r="W38" s="117">
        <f t="shared" si="4"/>
        <v>143257448.30652717</v>
      </c>
      <c r="X38" s="117">
        <f t="shared" si="5"/>
        <v>2897552.7112378</v>
      </c>
      <c r="Y38" s="117">
        <f t="shared" si="6"/>
        <v>153018457.89286777</v>
      </c>
      <c r="Z38" s="117">
        <f t="shared" si="7"/>
        <v>155916010.60410556</v>
      </c>
    </row>
    <row r="39" spans="1:26" ht="12.75">
      <c r="A39" s="277" t="s">
        <v>16</v>
      </c>
      <c r="B39" s="278"/>
      <c r="C39" s="278"/>
      <c r="D39" s="278"/>
      <c r="E39" s="279"/>
      <c r="F39" s="118">
        <v>156</v>
      </c>
      <c r="G39" s="122">
        <v>-2354507.7938772994</v>
      </c>
      <c r="H39" s="123">
        <v>53885227.15923849</v>
      </c>
      <c r="I39" s="124">
        <v>51530719.36536119</v>
      </c>
      <c r="J39" s="122">
        <v>1274140.4012377998</v>
      </c>
      <c r="K39" s="123">
        <v>156862079.41295624</v>
      </c>
      <c r="L39" s="124">
        <v>158136219.81419402</v>
      </c>
      <c r="O39" s="119">
        <v>-3068655.3899999997</v>
      </c>
      <c r="P39" s="120">
        <v>-50778744.15999998</v>
      </c>
      <c r="Q39" s="128">
        <f aca="true" t="shared" si="8" ref="Q39:Q70">O39+P39</f>
        <v>-53847399.54999998</v>
      </c>
      <c r="R39" s="123">
        <v>-1623412.31</v>
      </c>
      <c r="S39" s="123">
        <v>-37033194.34</v>
      </c>
      <c r="T39" s="124">
        <f aca="true" t="shared" si="9" ref="T39:T70">R39+S39</f>
        <v>-38656606.650000006</v>
      </c>
      <c r="U39" s="117">
        <f aca="true" t="shared" si="10" ref="U39:U70">+G39-O39</f>
        <v>714147.5961227003</v>
      </c>
      <c r="V39" s="117">
        <f aca="true" t="shared" si="11" ref="V39:V70">+H39-P39</f>
        <v>104663971.31923847</v>
      </c>
      <c r="W39" s="117">
        <f aca="true" t="shared" si="12" ref="W39:W70">+I39-Q39</f>
        <v>105378118.91536117</v>
      </c>
      <c r="X39" s="117">
        <f aca="true" t="shared" si="13" ref="X39:X70">+J39-R39</f>
        <v>2897552.7112378</v>
      </c>
      <c r="Y39" s="117">
        <f aca="true" t="shared" si="14" ref="Y39:Y70">+K39-S39</f>
        <v>193895273.75295624</v>
      </c>
      <c r="Z39" s="117">
        <f aca="true" t="shared" si="15" ref="Z39:Z70">+L39-T39</f>
        <v>196792826.46419403</v>
      </c>
    </row>
    <row r="40" spans="1:26" ht="12.75">
      <c r="A40" s="277" t="s">
        <v>17</v>
      </c>
      <c r="B40" s="278"/>
      <c r="C40" s="278"/>
      <c r="D40" s="278"/>
      <c r="E40" s="279"/>
      <c r="F40" s="118">
        <v>157</v>
      </c>
      <c r="G40" s="122">
        <v>0</v>
      </c>
      <c r="H40" s="123">
        <v>-607706.8999999999</v>
      </c>
      <c r="I40" s="124">
        <v>-607706.8999999999</v>
      </c>
      <c r="J40" s="122">
        <v>0</v>
      </c>
      <c r="K40" s="123">
        <v>265225.31794459745</v>
      </c>
      <c r="L40" s="124">
        <v>265225.31794459745</v>
      </c>
      <c r="O40" s="119">
        <v>0</v>
      </c>
      <c r="P40" s="120">
        <v>-63125.81000000001</v>
      </c>
      <c r="Q40" s="128">
        <f t="shared" si="8"/>
        <v>-63125.81000000001</v>
      </c>
      <c r="R40" s="123">
        <v>0</v>
      </c>
      <c r="S40" s="123">
        <v>208016.46</v>
      </c>
      <c r="T40" s="124">
        <f t="shared" si="9"/>
        <v>208016.46</v>
      </c>
      <c r="U40" s="117">
        <f t="shared" si="10"/>
        <v>0</v>
      </c>
      <c r="V40" s="117">
        <f t="shared" si="11"/>
        <v>-544581.0899999999</v>
      </c>
      <c r="W40" s="117">
        <f t="shared" si="12"/>
        <v>-544581.0899999999</v>
      </c>
      <c r="X40" s="117">
        <f t="shared" si="13"/>
        <v>0</v>
      </c>
      <c r="Y40" s="117">
        <f t="shared" si="14"/>
        <v>57208.85794459746</v>
      </c>
      <c r="Z40" s="117">
        <f t="shared" si="15"/>
        <v>57208.85794459746</v>
      </c>
    </row>
    <row r="41" spans="1:26" ht="12.75">
      <c r="A41" s="277" t="s">
        <v>18</v>
      </c>
      <c r="B41" s="278"/>
      <c r="C41" s="278"/>
      <c r="D41" s="278"/>
      <c r="E41" s="279"/>
      <c r="F41" s="118">
        <v>158</v>
      </c>
      <c r="G41" s="122">
        <v>0</v>
      </c>
      <c r="H41" s="123">
        <v>39802006.57116601</v>
      </c>
      <c r="I41" s="124">
        <v>39802006.57116601</v>
      </c>
      <c r="J41" s="122">
        <v>0</v>
      </c>
      <c r="K41" s="123">
        <v>-26702400.438033067</v>
      </c>
      <c r="L41" s="124">
        <v>-26702400.438033067</v>
      </c>
      <c r="O41" s="119">
        <v>0</v>
      </c>
      <c r="P41" s="120">
        <v>1378096.0899999999</v>
      </c>
      <c r="Q41" s="128">
        <f t="shared" si="8"/>
        <v>1378096.0899999999</v>
      </c>
      <c r="R41" s="123">
        <v>0</v>
      </c>
      <c r="S41" s="123">
        <v>14231624.28</v>
      </c>
      <c r="T41" s="124">
        <f t="shared" si="9"/>
        <v>14231624.28</v>
      </c>
      <c r="U41" s="117">
        <f t="shared" si="10"/>
        <v>0</v>
      </c>
      <c r="V41" s="117">
        <f t="shared" si="11"/>
        <v>38423910.481166005</v>
      </c>
      <c r="W41" s="117">
        <f t="shared" si="12"/>
        <v>38423910.481166005</v>
      </c>
      <c r="X41" s="117">
        <f t="shared" si="13"/>
        <v>0</v>
      </c>
      <c r="Y41" s="117">
        <f t="shared" si="14"/>
        <v>-40934024.71803307</v>
      </c>
      <c r="Z41" s="117">
        <f t="shared" si="15"/>
        <v>-40934024.71803307</v>
      </c>
    </row>
    <row r="42" spans="1:26" ht="22.5" customHeight="1">
      <c r="A42" s="274" t="s">
        <v>105</v>
      </c>
      <c r="B42" s="278"/>
      <c r="C42" s="278"/>
      <c r="D42" s="278"/>
      <c r="E42" s="279"/>
      <c r="F42" s="118">
        <v>159</v>
      </c>
      <c r="G42" s="129">
        <v>-25527383.301063687</v>
      </c>
      <c r="H42" s="130">
        <v>20819030.328050002</v>
      </c>
      <c r="I42" s="124">
        <v>-4708352.973013684</v>
      </c>
      <c r="J42" s="129">
        <v>-30828935.19400838</v>
      </c>
      <c r="K42" s="130">
        <v>6859484.08852</v>
      </c>
      <c r="L42" s="124">
        <v>-23969451.105488375</v>
      </c>
      <c r="O42" s="129">
        <f>O43+O46</f>
        <v>-19884074.97000004</v>
      </c>
      <c r="P42" s="130">
        <f>P43+P46</f>
        <v>4038307.99</v>
      </c>
      <c r="Q42" s="128">
        <f t="shared" si="8"/>
        <v>-15845766.98000004</v>
      </c>
      <c r="R42" s="130">
        <f>R43+R46</f>
        <v>-40044270.165679574</v>
      </c>
      <c r="S42" s="130">
        <f>S43+S46</f>
        <v>4971516.48</v>
      </c>
      <c r="T42" s="124">
        <f t="shared" si="9"/>
        <v>-35072753.68567957</v>
      </c>
      <c r="U42" s="117">
        <f t="shared" si="10"/>
        <v>-5643308.331063647</v>
      </c>
      <c r="V42" s="117">
        <f t="shared" si="11"/>
        <v>16780722.33805</v>
      </c>
      <c r="W42" s="117">
        <f t="shared" si="12"/>
        <v>11137414.006986355</v>
      </c>
      <c r="X42" s="117">
        <f t="shared" si="13"/>
        <v>9215334.971671194</v>
      </c>
      <c r="Y42" s="117">
        <f t="shared" si="14"/>
        <v>1887967.6085199993</v>
      </c>
      <c r="Z42" s="117">
        <f t="shared" si="15"/>
        <v>11103302.580191195</v>
      </c>
    </row>
    <row r="43" spans="1:26" ht="21" customHeight="1">
      <c r="A43" s="277" t="s">
        <v>106</v>
      </c>
      <c r="B43" s="278"/>
      <c r="C43" s="278"/>
      <c r="D43" s="278"/>
      <c r="E43" s="279"/>
      <c r="F43" s="118">
        <v>160</v>
      </c>
      <c r="G43" s="129">
        <v>-25527383.301063687</v>
      </c>
      <c r="H43" s="130">
        <v>0</v>
      </c>
      <c r="I43" s="124">
        <v>-25527383.301063687</v>
      </c>
      <c r="J43" s="129">
        <v>-34906583.08400838</v>
      </c>
      <c r="K43" s="130">
        <v>0</v>
      </c>
      <c r="L43" s="124">
        <v>-34906583.08400838</v>
      </c>
      <c r="O43" s="129">
        <f>SUM(O44:O45)</f>
        <v>-19884074.97000004</v>
      </c>
      <c r="P43" s="130">
        <f>SUM(P44:P45)</f>
        <v>0</v>
      </c>
      <c r="Q43" s="128">
        <f t="shared" si="8"/>
        <v>-19884074.97000004</v>
      </c>
      <c r="R43" s="130">
        <f>SUM(R44:R45)</f>
        <v>-38313040.39567957</v>
      </c>
      <c r="S43" s="130">
        <f>SUM(S44:S45)</f>
        <v>0</v>
      </c>
      <c r="T43" s="124">
        <f t="shared" si="9"/>
        <v>-38313040.39567957</v>
      </c>
      <c r="U43" s="117">
        <f t="shared" si="10"/>
        <v>-5643308.331063647</v>
      </c>
      <c r="V43" s="117">
        <f t="shared" si="11"/>
        <v>0</v>
      </c>
      <c r="W43" s="117">
        <f t="shared" si="12"/>
        <v>-5643308.331063647</v>
      </c>
      <c r="X43" s="117">
        <f t="shared" si="13"/>
        <v>3406457.31167119</v>
      </c>
      <c r="Y43" s="117">
        <f t="shared" si="14"/>
        <v>0</v>
      </c>
      <c r="Z43" s="117">
        <f t="shared" si="15"/>
        <v>3406457.31167119</v>
      </c>
    </row>
    <row r="44" spans="1:26" ht="12.75">
      <c r="A44" s="277" t="s">
        <v>19</v>
      </c>
      <c r="B44" s="278"/>
      <c r="C44" s="278"/>
      <c r="D44" s="278"/>
      <c r="E44" s="279"/>
      <c r="F44" s="118">
        <v>161</v>
      </c>
      <c r="G44" s="122">
        <v>-25627061.491063684</v>
      </c>
      <c r="H44" s="123">
        <v>0</v>
      </c>
      <c r="I44" s="124">
        <v>-25627061.491063684</v>
      </c>
      <c r="J44" s="122">
        <v>-35037280.99400838</v>
      </c>
      <c r="K44" s="123">
        <v>0</v>
      </c>
      <c r="L44" s="124">
        <v>-35037280.99400838</v>
      </c>
      <c r="O44" s="119">
        <v>-19847529.63000004</v>
      </c>
      <c r="P44" s="120">
        <v>0</v>
      </c>
      <c r="Q44" s="128">
        <f t="shared" si="8"/>
        <v>-19847529.63000004</v>
      </c>
      <c r="R44" s="123">
        <v>-38278311.68567957</v>
      </c>
      <c r="S44" s="123">
        <v>0</v>
      </c>
      <c r="T44" s="124">
        <f t="shared" si="9"/>
        <v>-38278311.68567957</v>
      </c>
      <c r="U44" s="117">
        <f t="shared" si="10"/>
        <v>-5779531.861063644</v>
      </c>
      <c r="V44" s="117">
        <f t="shared" si="11"/>
        <v>0</v>
      </c>
      <c r="W44" s="117">
        <f t="shared" si="12"/>
        <v>-5779531.861063644</v>
      </c>
      <c r="X44" s="117">
        <f t="shared" si="13"/>
        <v>3241030.6916711926</v>
      </c>
      <c r="Y44" s="117">
        <f t="shared" si="14"/>
        <v>0</v>
      </c>
      <c r="Z44" s="117">
        <f t="shared" si="15"/>
        <v>3241030.6916711926</v>
      </c>
    </row>
    <row r="45" spans="1:26" ht="12.75">
      <c r="A45" s="277" t="s">
        <v>20</v>
      </c>
      <c r="B45" s="278"/>
      <c r="C45" s="278"/>
      <c r="D45" s="278"/>
      <c r="E45" s="279"/>
      <c r="F45" s="118">
        <v>162</v>
      </c>
      <c r="G45" s="122">
        <v>99678.18999999999</v>
      </c>
      <c r="H45" s="123">
        <v>0</v>
      </c>
      <c r="I45" s="124">
        <v>99678.18999999999</v>
      </c>
      <c r="J45" s="122">
        <v>130697.90999999999</v>
      </c>
      <c r="K45" s="123">
        <v>0</v>
      </c>
      <c r="L45" s="124">
        <v>130697.90999999999</v>
      </c>
      <c r="O45" s="119">
        <v>-36545.340000000004</v>
      </c>
      <c r="P45" s="120">
        <v>0</v>
      </c>
      <c r="Q45" s="128">
        <f t="shared" si="8"/>
        <v>-36545.340000000004</v>
      </c>
      <c r="R45" s="123">
        <v>-34728.71</v>
      </c>
      <c r="S45" s="123">
        <v>0</v>
      </c>
      <c r="T45" s="124">
        <f t="shared" si="9"/>
        <v>-34728.71</v>
      </c>
      <c r="U45" s="117">
        <f t="shared" si="10"/>
        <v>136223.53</v>
      </c>
      <c r="V45" s="117">
        <f t="shared" si="11"/>
        <v>0</v>
      </c>
      <c r="W45" s="117">
        <f t="shared" si="12"/>
        <v>136223.53</v>
      </c>
      <c r="X45" s="117">
        <f t="shared" si="13"/>
        <v>165426.62</v>
      </c>
      <c r="Y45" s="117">
        <f t="shared" si="14"/>
        <v>0</v>
      </c>
      <c r="Z45" s="117">
        <f t="shared" si="15"/>
        <v>165426.62</v>
      </c>
    </row>
    <row r="46" spans="1:26" ht="21.75" customHeight="1">
      <c r="A46" s="277" t="s">
        <v>107</v>
      </c>
      <c r="B46" s="278"/>
      <c r="C46" s="278"/>
      <c r="D46" s="278"/>
      <c r="E46" s="279"/>
      <c r="F46" s="118">
        <v>163</v>
      </c>
      <c r="G46" s="129">
        <v>0</v>
      </c>
      <c r="H46" s="130">
        <v>20819030.328050002</v>
      </c>
      <c r="I46" s="124">
        <v>20819030.328050002</v>
      </c>
      <c r="J46" s="129">
        <v>4077647.8899999997</v>
      </c>
      <c r="K46" s="130">
        <v>6859484.08852</v>
      </c>
      <c r="L46" s="124">
        <v>10937131.978519998</v>
      </c>
      <c r="O46" s="129">
        <f>SUM(O47:O49)</f>
        <v>0</v>
      </c>
      <c r="P46" s="130">
        <f>SUM(P47:P49)</f>
        <v>4038307.99</v>
      </c>
      <c r="Q46" s="128">
        <f t="shared" si="8"/>
        <v>4038307.99</v>
      </c>
      <c r="R46" s="130">
        <f>SUM(R47:R49)</f>
        <v>-1731229.77</v>
      </c>
      <c r="S46" s="130">
        <f>SUM(S47:S49)</f>
        <v>4971516.48</v>
      </c>
      <c r="T46" s="124">
        <f t="shared" si="9"/>
        <v>3240286.7100000004</v>
      </c>
      <c r="U46" s="117">
        <f t="shared" si="10"/>
        <v>0</v>
      </c>
      <c r="V46" s="117">
        <f t="shared" si="11"/>
        <v>16780722.33805</v>
      </c>
      <c r="W46" s="117">
        <f t="shared" si="12"/>
        <v>16780722.33805</v>
      </c>
      <c r="X46" s="117">
        <f t="shared" si="13"/>
        <v>5808877.66</v>
      </c>
      <c r="Y46" s="117">
        <f t="shared" si="14"/>
        <v>1887967.6085199993</v>
      </c>
      <c r="Z46" s="117">
        <f t="shared" si="15"/>
        <v>7696845.268519998</v>
      </c>
    </row>
    <row r="47" spans="1:26" ht="12.75">
      <c r="A47" s="277" t="s">
        <v>21</v>
      </c>
      <c r="B47" s="278"/>
      <c r="C47" s="278"/>
      <c r="D47" s="278"/>
      <c r="E47" s="279"/>
      <c r="F47" s="118">
        <v>164</v>
      </c>
      <c r="G47" s="122">
        <v>0</v>
      </c>
      <c r="H47" s="123">
        <v>20819030.328050002</v>
      </c>
      <c r="I47" s="124">
        <v>20819030.328050002</v>
      </c>
      <c r="J47" s="122">
        <v>4077647.8899999997</v>
      </c>
      <c r="K47" s="123">
        <v>6859484.08852</v>
      </c>
      <c r="L47" s="124">
        <v>10937131.978519998</v>
      </c>
      <c r="O47" s="119">
        <v>0</v>
      </c>
      <c r="P47" s="120">
        <v>4038307.99</v>
      </c>
      <c r="Q47" s="128">
        <f t="shared" si="8"/>
        <v>4038307.99</v>
      </c>
      <c r="R47" s="123">
        <v>-1731229.77</v>
      </c>
      <c r="S47" s="123">
        <v>4971516.48</v>
      </c>
      <c r="T47" s="124">
        <f t="shared" si="9"/>
        <v>3240286.7100000004</v>
      </c>
      <c r="U47" s="117">
        <f t="shared" si="10"/>
        <v>0</v>
      </c>
      <c r="V47" s="117">
        <f t="shared" si="11"/>
        <v>16780722.33805</v>
      </c>
      <c r="W47" s="117">
        <f t="shared" si="12"/>
        <v>16780722.33805</v>
      </c>
      <c r="X47" s="117">
        <f t="shared" si="13"/>
        <v>5808877.66</v>
      </c>
      <c r="Y47" s="117">
        <f t="shared" si="14"/>
        <v>1887967.6085199993</v>
      </c>
      <c r="Z47" s="117">
        <f t="shared" si="15"/>
        <v>7696845.268519998</v>
      </c>
    </row>
    <row r="48" spans="1:26" ht="12.75">
      <c r="A48" s="277" t="s">
        <v>22</v>
      </c>
      <c r="B48" s="278"/>
      <c r="C48" s="278"/>
      <c r="D48" s="278"/>
      <c r="E48" s="279"/>
      <c r="F48" s="118">
        <v>165</v>
      </c>
      <c r="G48" s="122">
        <v>0</v>
      </c>
      <c r="H48" s="123">
        <v>0</v>
      </c>
      <c r="I48" s="124">
        <v>0</v>
      </c>
      <c r="J48" s="122">
        <v>0</v>
      </c>
      <c r="K48" s="123">
        <v>0</v>
      </c>
      <c r="L48" s="124">
        <v>0</v>
      </c>
      <c r="O48" s="119">
        <v>0</v>
      </c>
      <c r="P48" s="120">
        <v>0</v>
      </c>
      <c r="Q48" s="128">
        <f t="shared" si="8"/>
        <v>0</v>
      </c>
      <c r="R48" s="123">
        <v>0</v>
      </c>
      <c r="S48" s="123">
        <v>0</v>
      </c>
      <c r="T48" s="124">
        <f t="shared" si="9"/>
        <v>0</v>
      </c>
      <c r="U48" s="117">
        <f t="shared" si="10"/>
        <v>0</v>
      </c>
      <c r="V48" s="117">
        <f t="shared" si="11"/>
        <v>0</v>
      </c>
      <c r="W48" s="117">
        <f t="shared" si="12"/>
        <v>0</v>
      </c>
      <c r="X48" s="117">
        <f t="shared" si="13"/>
        <v>0</v>
      </c>
      <c r="Y48" s="117">
        <f t="shared" si="14"/>
        <v>0</v>
      </c>
      <c r="Z48" s="117">
        <f t="shared" si="15"/>
        <v>0</v>
      </c>
    </row>
    <row r="49" spans="1:26" ht="12.75">
      <c r="A49" s="277" t="s">
        <v>23</v>
      </c>
      <c r="B49" s="278"/>
      <c r="C49" s="278"/>
      <c r="D49" s="278"/>
      <c r="E49" s="279"/>
      <c r="F49" s="118">
        <v>166</v>
      </c>
      <c r="G49" s="122">
        <v>0</v>
      </c>
      <c r="H49" s="123">
        <v>0</v>
      </c>
      <c r="I49" s="124">
        <v>0</v>
      </c>
      <c r="J49" s="122">
        <v>0</v>
      </c>
      <c r="K49" s="123">
        <v>0</v>
      </c>
      <c r="L49" s="124">
        <v>0</v>
      </c>
      <c r="O49" s="119">
        <v>0</v>
      </c>
      <c r="P49" s="120">
        <v>0</v>
      </c>
      <c r="Q49" s="128">
        <f t="shared" si="8"/>
        <v>0</v>
      </c>
      <c r="R49" s="123">
        <v>0</v>
      </c>
      <c r="S49" s="123">
        <v>0</v>
      </c>
      <c r="T49" s="124">
        <f t="shared" si="9"/>
        <v>0</v>
      </c>
      <c r="U49" s="117">
        <f t="shared" si="10"/>
        <v>0</v>
      </c>
      <c r="V49" s="117">
        <f t="shared" si="11"/>
        <v>0</v>
      </c>
      <c r="W49" s="117">
        <f t="shared" si="12"/>
        <v>0</v>
      </c>
      <c r="X49" s="117">
        <f t="shared" si="13"/>
        <v>0</v>
      </c>
      <c r="Y49" s="117">
        <f t="shared" si="14"/>
        <v>0</v>
      </c>
      <c r="Z49" s="117">
        <f t="shared" si="15"/>
        <v>0</v>
      </c>
    </row>
    <row r="50" spans="1:26" ht="21" customHeight="1">
      <c r="A50" s="274" t="s">
        <v>210</v>
      </c>
      <c r="B50" s="278"/>
      <c r="C50" s="278"/>
      <c r="D50" s="278"/>
      <c r="E50" s="279"/>
      <c r="F50" s="118">
        <v>167</v>
      </c>
      <c r="G50" s="129">
        <v>-31279466.63</v>
      </c>
      <c r="H50" s="130">
        <v>0</v>
      </c>
      <c r="I50" s="124">
        <v>-31279466.63</v>
      </c>
      <c r="J50" s="129">
        <v>-38473455.739999995</v>
      </c>
      <c r="K50" s="130">
        <v>0</v>
      </c>
      <c r="L50" s="124">
        <v>-38473455.739999995</v>
      </c>
      <c r="O50" s="129">
        <f>SUM(O51:O53)</f>
        <v>706922.6099999999</v>
      </c>
      <c r="P50" s="130">
        <f>SUM(P51:P53)</f>
        <v>0</v>
      </c>
      <c r="Q50" s="128">
        <f t="shared" si="8"/>
        <v>706922.6099999999</v>
      </c>
      <c r="R50" s="130">
        <f>SUM(R51:R53)</f>
        <v>-2203308.44</v>
      </c>
      <c r="S50" s="130">
        <f>SUM(S51:S53)</f>
        <v>0</v>
      </c>
      <c r="T50" s="124">
        <f t="shared" si="9"/>
        <v>-2203308.44</v>
      </c>
      <c r="U50" s="117">
        <f t="shared" si="10"/>
        <v>-31986389.24</v>
      </c>
      <c r="V50" s="117">
        <f t="shared" si="11"/>
        <v>0</v>
      </c>
      <c r="W50" s="117">
        <f t="shared" si="12"/>
        <v>-31986389.24</v>
      </c>
      <c r="X50" s="117">
        <f t="shared" si="13"/>
        <v>-36270147.3</v>
      </c>
      <c r="Y50" s="117">
        <f t="shared" si="14"/>
        <v>0</v>
      </c>
      <c r="Z50" s="117">
        <f t="shared" si="15"/>
        <v>-36270147.3</v>
      </c>
    </row>
    <row r="51" spans="1:26" ht="12.75">
      <c r="A51" s="277" t="s">
        <v>24</v>
      </c>
      <c r="B51" s="278"/>
      <c r="C51" s="278"/>
      <c r="D51" s="278"/>
      <c r="E51" s="279"/>
      <c r="F51" s="118">
        <v>168</v>
      </c>
      <c r="G51" s="122">
        <v>-31279466.63</v>
      </c>
      <c r="H51" s="123">
        <v>0</v>
      </c>
      <c r="I51" s="124">
        <v>-31279466.63</v>
      </c>
      <c r="J51" s="122">
        <v>-38473455.739999995</v>
      </c>
      <c r="K51" s="123">
        <v>0</v>
      </c>
      <c r="L51" s="124">
        <v>-38473455.739999995</v>
      </c>
      <c r="O51" s="119">
        <v>706922.6099999999</v>
      </c>
      <c r="P51" s="120">
        <v>0</v>
      </c>
      <c r="Q51" s="128">
        <f t="shared" si="8"/>
        <v>706922.6099999999</v>
      </c>
      <c r="R51" s="123">
        <v>-2203308.44</v>
      </c>
      <c r="S51" s="123">
        <v>0</v>
      </c>
      <c r="T51" s="124">
        <f t="shared" si="9"/>
        <v>-2203308.44</v>
      </c>
      <c r="U51" s="117">
        <f t="shared" si="10"/>
        <v>-31986389.24</v>
      </c>
      <c r="V51" s="117">
        <f t="shared" si="11"/>
        <v>0</v>
      </c>
      <c r="W51" s="117">
        <f t="shared" si="12"/>
        <v>-31986389.24</v>
      </c>
      <c r="X51" s="117">
        <f t="shared" si="13"/>
        <v>-36270147.3</v>
      </c>
      <c r="Y51" s="117">
        <f t="shared" si="14"/>
        <v>0</v>
      </c>
      <c r="Z51" s="117">
        <f t="shared" si="15"/>
        <v>-36270147.3</v>
      </c>
    </row>
    <row r="52" spans="1:26" ht="12.75">
      <c r="A52" s="277" t="s">
        <v>25</v>
      </c>
      <c r="B52" s="278"/>
      <c r="C52" s="278"/>
      <c r="D52" s="278"/>
      <c r="E52" s="279"/>
      <c r="F52" s="118">
        <v>169</v>
      </c>
      <c r="G52" s="122">
        <v>0</v>
      </c>
      <c r="H52" s="123">
        <v>0</v>
      </c>
      <c r="I52" s="124">
        <v>0</v>
      </c>
      <c r="J52" s="122">
        <v>0</v>
      </c>
      <c r="K52" s="123">
        <v>0</v>
      </c>
      <c r="L52" s="124">
        <v>0</v>
      </c>
      <c r="O52" s="119">
        <v>0</v>
      </c>
      <c r="P52" s="120">
        <v>0</v>
      </c>
      <c r="Q52" s="128">
        <f t="shared" si="8"/>
        <v>0</v>
      </c>
      <c r="R52" s="123">
        <v>0</v>
      </c>
      <c r="S52" s="123">
        <v>0</v>
      </c>
      <c r="T52" s="124">
        <f t="shared" si="9"/>
        <v>0</v>
      </c>
      <c r="U52" s="117">
        <f t="shared" si="10"/>
        <v>0</v>
      </c>
      <c r="V52" s="117">
        <f t="shared" si="11"/>
        <v>0</v>
      </c>
      <c r="W52" s="117">
        <f t="shared" si="12"/>
        <v>0</v>
      </c>
      <c r="X52" s="117">
        <f t="shared" si="13"/>
        <v>0</v>
      </c>
      <c r="Y52" s="117">
        <f t="shared" si="14"/>
        <v>0</v>
      </c>
      <c r="Z52" s="117">
        <f t="shared" si="15"/>
        <v>0</v>
      </c>
    </row>
    <row r="53" spans="1:26" ht="12.75">
      <c r="A53" s="277" t="s">
        <v>26</v>
      </c>
      <c r="B53" s="278"/>
      <c r="C53" s="278"/>
      <c r="D53" s="278"/>
      <c r="E53" s="279"/>
      <c r="F53" s="118">
        <v>170</v>
      </c>
      <c r="G53" s="122">
        <v>0</v>
      </c>
      <c r="H53" s="123">
        <v>0</v>
      </c>
      <c r="I53" s="124">
        <v>0</v>
      </c>
      <c r="J53" s="122">
        <v>0</v>
      </c>
      <c r="K53" s="123">
        <v>0</v>
      </c>
      <c r="L53" s="124">
        <v>0</v>
      </c>
      <c r="O53" s="119">
        <v>0</v>
      </c>
      <c r="P53" s="120">
        <v>0</v>
      </c>
      <c r="Q53" s="128">
        <f t="shared" si="8"/>
        <v>0</v>
      </c>
      <c r="R53" s="123">
        <v>0</v>
      </c>
      <c r="S53" s="123">
        <v>0</v>
      </c>
      <c r="T53" s="124">
        <f t="shared" si="9"/>
        <v>0</v>
      </c>
      <c r="U53" s="117">
        <f t="shared" si="10"/>
        <v>0</v>
      </c>
      <c r="V53" s="117">
        <f t="shared" si="11"/>
        <v>0</v>
      </c>
      <c r="W53" s="117">
        <f t="shared" si="12"/>
        <v>0</v>
      </c>
      <c r="X53" s="117">
        <f t="shared" si="13"/>
        <v>0</v>
      </c>
      <c r="Y53" s="117">
        <f t="shared" si="14"/>
        <v>0</v>
      </c>
      <c r="Z53" s="117">
        <f t="shared" si="15"/>
        <v>0</v>
      </c>
    </row>
    <row r="54" spans="1:26" ht="21" customHeight="1">
      <c r="A54" s="274" t="s">
        <v>108</v>
      </c>
      <c r="B54" s="278"/>
      <c r="C54" s="278"/>
      <c r="D54" s="278"/>
      <c r="E54" s="279"/>
      <c r="F54" s="118">
        <v>171</v>
      </c>
      <c r="G54" s="129">
        <v>0</v>
      </c>
      <c r="H54" s="130">
        <v>-2030203.94</v>
      </c>
      <c r="I54" s="124">
        <v>-2030203.94</v>
      </c>
      <c r="J54" s="129">
        <v>0</v>
      </c>
      <c r="K54" s="130">
        <v>-365729.247</v>
      </c>
      <c r="L54" s="124">
        <v>-365729.247</v>
      </c>
      <c r="O54" s="129">
        <f>SUM(O55:O56)</f>
        <v>0</v>
      </c>
      <c r="P54" s="130">
        <f>SUM(P55:P56)</f>
        <v>-152765.03000000003</v>
      </c>
      <c r="Q54" s="128">
        <f t="shared" si="8"/>
        <v>-152765.03000000003</v>
      </c>
      <c r="R54" s="130">
        <f>SUM(R55:R56)</f>
        <v>0</v>
      </c>
      <c r="S54" s="130">
        <f>SUM(S55:S56)</f>
        <v>-381278.33</v>
      </c>
      <c r="T54" s="124">
        <f t="shared" si="9"/>
        <v>-381278.33</v>
      </c>
      <c r="U54" s="117">
        <f t="shared" si="10"/>
        <v>0</v>
      </c>
      <c r="V54" s="117">
        <f t="shared" si="11"/>
        <v>-1877438.91</v>
      </c>
      <c r="W54" s="117">
        <f t="shared" si="12"/>
        <v>-1877438.91</v>
      </c>
      <c r="X54" s="117">
        <f t="shared" si="13"/>
        <v>0</v>
      </c>
      <c r="Y54" s="117">
        <f t="shared" si="14"/>
        <v>15549.083000000042</v>
      </c>
      <c r="Z54" s="117">
        <f t="shared" si="15"/>
        <v>15549.083000000042</v>
      </c>
    </row>
    <row r="55" spans="1:26" ht="12.75">
      <c r="A55" s="277" t="s">
        <v>27</v>
      </c>
      <c r="B55" s="278"/>
      <c r="C55" s="278"/>
      <c r="D55" s="278"/>
      <c r="E55" s="279"/>
      <c r="F55" s="118">
        <v>172</v>
      </c>
      <c r="G55" s="122">
        <v>0</v>
      </c>
      <c r="H55" s="123">
        <v>-800000</v>
      </c>
      <c r="I55" s="124">
        <v>-800000</v>
      </c>
      <c r="J55" s="122">
        <v>0</v>
      </c>
      <c r="K55" s="123">
        <v>-291464.21999999974</v>
      </c>
      <c r="L55" s="124">
        <v>-291464.21999999974</v>
      </c>
      <c r="O55" s="119">
        <v>0</v>
      </c>
      <c r="P55" s="120">
        <v>0</v>
      </c>
      <c r="Q55" s="128">
        <f t="shared" si="8"/>
        <v>0</v>
      </c>
      <c r="R55" s="123">
        <v>0</v>
      </c>
      <c r="S55" s="123">
        <v>-91872.45</v>
      </c>
      <c r="T55" s="124">
        <f t="shared" si="9"/>
        <v>-91872.45</v>
      </c>
      <c r="U55" s="117">
        <f t="shared" si="10"/>
        <v>0</v>
      </c>
      <c r="V55" s="117">
        <f t="shared" si="11"/>
        <v>-800000</v>
      </c>
      <c r="W55" s="117">
        <f t="shared" si="12"/>
        <v>-800000</v>
      </c>
      <c r="X55" s="117">
        <f t="shared" si="13"/>
        <v>0</v>
      </c>
      <c r="Y55" s="117">
        <f t="shared" si="14"/>
        <v>-199591.76999999973</v>
      </c>
      <c r="Z55" s="117">
        <f t="shared" si="15"/>
        <v>-199591.76999999973</v>
      </c>
    </row>
    <row r="56" spans="1:26" ht="12.75">
      <c r="A56" s="277" t="s">
        <v>28</v>
      </c>
      <c r="B56" s="278"/>
      <c r="C56" s="278"/>
      <c r="D56" s="278"/>
      <c r="E56" s="279"/>
      <c r="F56" s="118">
        <v>173</v>
      </c>
      <c r="G56" s="122">
        <v>0</v>
      </c>
      <c r="H56" s="123">
        <v>-1230203.94</v>
      </c>
      <c r="I56" s="124">
        <v>-1230203.94</v>
      </c>
      <c r="J56" s="122">
        <v>0</v>
      </c>
      <c r="K56" s="123">
        <v>-74265.02700000012</v>
      </c>
      <c r="L56" s="124">
        <v>-74265.02700000012</v>
      </c>
      <c r="O56" s="119">
        <v>0</v>
      </c>
      <c r="P56" s="120">
        <v>-152765.03000000003</v>
      </c>
      <c r="Q56" s="128">
        <f t="shared" si="8"/>
        <v>-152765.03000000003</v>
      </c>
      <c r="R56" s="123">
        <v>0</v>
      </c>
      <c r="S56" s="123">
        <v>-289405.88</v>
      </c>
      <c r="T56" s="124">
        <f t="shared" si="9"/>
        <v>-289405.88</v>
      </c>
      <c r="U56" s="117">
        <f t="shared" si="10"/>
        <v>0</v>
      </c>
      <c r="V56" s="117">
        <f t="shared" si="11"/>
        <v>-1077438.91</v>
      </c>
      <c r="W56" s="117">
        <f t="shared" si="12"/>
        <v>-1077438.91</v>
      </c>
      <c r="X56" s="117">
        <f t="shared" si="13"/>
        <v>0</v>
      </c>
      <c r="Y56" s="117">
        <f t="shared" si="14"/>
        <v>215140.8529999999</v>
      </c>
      <c r="Z56" s="117">
        <f t="shared" si="15"/>
        <v>215140.8529999999</v>
      </c>
    </row>
    <row r="57" spans="1:26" ht="21" customHeight="1">
      <c r="A57" s="274" t="s">
        <v>109</v>
      </c>
      <c r="B57" s="278"/>
      <c r="C57" s="278"/>
      <c r="D57" s="278"/>
      <c r="E57" s="279"/>
      <c r="F57" s="118">
        <v>174</v>
      </c>
      <c r="G57" s="129">
        <v>-30756584.185230374</v>
      </c>
      <c r="H57" s="130">
        <v>-296326349.8695767</v>
      </c>
      <c r="I57" s="124">
        <v>-327082934.05480707</v>
      </c>
      <c r="J57" s="129">
        <v>-48185752.156865865</v>
      </c>
      <c r="K57" s="130">
        <v>-298282263.17785573</v>
      </c>
      <c r="L57" s="124">
        <v>-346468015.33472145</v>
      </c>
      <c r="O57" s="129">
        <f>O58+O62</f>
        <v>-30987629.849999987</v>
      </c>
      <c r="P57" s="130">
        <f>P58+P62</f>
        <v>-256290256.49535182</v>
      </c>
      <c r="Q57" s="128">
        <f t="shared" si="8"/>
        <v>-287277886.3453518</v>
      </c>
      <c r="R57" s="130">
        <f>R58+R62</f>
        <v>-33890619.64</v>
      </c>
      <c r="S57" s="130">
        <f>S58+S62</f>
        <v>-271961536.97</v>
      </c>
      <c r="T57" s="124">
        <f t="shared" si="9"/>
        <v>-305852156.61</v>
      </c>
      <c r="U57" s="117">
        <f t="shared" si="10"/>
        <v>231045.66476961225</v>
      </c>
      <c r="V57" s="117">
        <f t="shared" si="11"/>
        <v>-40036093.37422487</v>
      </c>
      <c r="W57" s="117">
        <f t="shared" si="12"/>
        <v>-39805047.70945525</v>
      </c>
      <c r="X57" s="117">
        <f t="shared" si="13"/>
        <v>-14295132.516865864</v>
      </c>
      <c r="Y57" s="117">
        <f t="shared" si="14"/>
        <v>-26320726.2078557</v>
      </c>
      <c r="Z57" s="117">
        <f t="shared" si="15"/>
        <v>-40615858.72472143</v>
      </c>
    </row>
    <row r="58" spans="1:26" ht="12.75">
      <c r="A58" s="277" t="s">
        <v>110</v>
      </c>
      <c r="B58" s="278"/>
      <c r="C58" s="278"/>
      <c r="D58" s="278"/>
      <c r="E58" s="279"/>
      <c r="F58" s="118">
        <v>175</v>
      </c>
      <c r="G58" s="129">
        <v>-21051518.10341081</v>
      </c>
      <c r="H58" s="130">
        <v>-122499535.41962528</v>
      </c>
      <c r="I58" s="124">
        <v>-143551053.5230361</v>
      </c>
      <c r="J58" s="129">
        <v>-26492292.195308477</v>
      </c>
      <c r="K58" s="130">
        <v>-102726758.45009226</v>
      </c>
      <c r="L58" s="124">
        <v>-129219050.64540064</v>
      </c>
      <c r="O58" s="129">
        <f>SUM(O59:O61)</f>
        <v>-15973706.52</v>
      </c>
      <c r="P58" s="130">
        <f>SUM(P59:P61)</f>
        <v>-102968390.03999987</v>
      </c>
      <c r="Q58" s="128">
        <f t="shared" si="8"/>
        <v>-118942096.55999987</v>
      </c>
      <c r="R58" s="130">
        <f>SUM(R59:R61)</f>
        <v>-19676871.810000002</v>
      </c>
      <c r="S58" s="130">
        <f>SUM(S59:S61)</f>
        <v>-130013049.28999999</v>
      </c>
      <c r="T58" s="124">
        <f t="shared" si="9"/>
        <v>-149689921.1</v>
      </c>
      <c r="U58" s="117">
        <f t="shared" si="10"/>
        <v>-5077811.583410811</v>
      </c>
      <c r="V58" s="117">
        <f t="shared" si="11"/>
        <v>-19531145.37962541</v>
      </c>
      <c r="W58" s="117">
        <f t="shared" si="12"/>
        <v>-24608956.963036224</v>
      </c>
      <c r="X58" s="117">
        <f t="shared" si="13"/>
        <v>-6815420.385308474</v>
      </c>
      <c r="Y58" s="117">
        <f t="shared" si="14"/>
        <v>27286290.839907736</v>
      </c>
      <c r="Z58" s="117">
        <f t="shared" si="15"/>
        <v>20470870.45459935</v>
      </c>
    </row>
    <row r="59" spans="1:26" ht="12.75">
      <c r="A59" s="277" t="s">
        <v>29</v>
      </c>
      <c r="B59" s="278"/>
      <c r="C59" s="278"/>
      <c r="D59" s="278"/>
      <c r="E59" s="279"/>
      <c r="F59" s="118">
        <v>176</v>
      </c>
      <c r="G59" s="122">
        <v>-13612658.1178191</v>
      </c>
      <c r="H59" s="123">
        <v>-89811455.42233303</v>
      </c>
      <c r="I59" s="124">
        <v>-103424113.54015213</v>
      </c>
      <c r="J59" s="122">
        <v>-12935958.09296669</v>
      </c>
      <c r="K59" s="123">
        <v>-83983354.72133625</v>
      </c>
      <c r="L59" s="124">
        <v>-96919312.81430295</v>
      </c>
      <c r="O59" s="119">
        <v>-10391373.360000005</v>
      </c>
      <c r="P59" s="120">
        <v>-61848845.499999896</v>
      </c>
      <c r="Q59" s="128">
        <f t="shared" si="8"/>
        <v>-72240218.8599999</v>
      </c>
      <c r="R59" s="123">
        <v>-11596069.96</v>
      </c>
      <c r="S59" s="123">
        <v>-76228937.69</v>
      </c>
      <c r="T59" s="124">
        <f t="shared" si="9"/>
        <v>-87825007.65</v>
      </c>
      <c r="U59" s="117">
        <f t="shared" si="10"/>
        <v>-3221284.7578190956</v>
      </c>
      <c r="V59" s="117">
        <f t="shared" si="11"/>
        <v>-27962609.922333136</v>
      </c>
      <c r="W59" s="117">
        <f t="shared" si="12"/>
        <v>-31183894.680152237</v>
      </c>
      <c r="X59" s="117">
        <f t="shared" si="13"/>
        <v>-1339888.1329666898</v>
      </c>
      <c r="Y59" s="117">
        <f t="shared" si="14"/>
        <v>-7754417.031336248</v>
      </c>
      <c r="Z59" s="117">
        <f t="shared" si="15"/>
        <v>-9094305.164302945</v>
      </c>
    </row>
    <row r="60" spans="1:26" ht="12.75">
      <c r="A60" s="277" t="s">
        <v>30</v>
      </c>
      <c r="B60" s="278"/>
      <c r="C60" s="278"/>
      <c r="D60" s="278"/>
      <c r="E60" s="279"/>
      <c r="F60" s="118">
        <v>177</v>
      </c>
      <c r="G60" s="122">
        <v>-7438859.985591698</v>
      </c>
      <c r="H60" s="123">
        <v>-32688079.99729222</v>
      </c>
      <c r="I60" s="124">
        <v>-40126939.982883915</v>
      </c>
      <c r="J60" s="122">
        <v>-13556334.102341782</v>
      </c>
      <c r="K60" s="123">
        <v>-83873844.47653344</v>
      </c>
      <c r="L60" s="124">
        <v>-97430178.57887521</v>
      </c>
      <c r="O60" s="119">
        <v>-5582333.1599999955</v>
      </c>
      <c r="P60" s="120">
        <v>-41119544.53999998</v>
      </c>
      <c r="Q60" s="128">
        <f t="shared" si="8"/>
        <v>-46701877.69999997</v>
      </c>
      <c r="R60" s="123">
        <v>-8080801.85</v>
      </c>
      <c r="S60" s="123">
        <v>-53809111.6</v>
      </c>
      <c r="T60" s="124">
        <f t="shared" si="9"/>
        <v>-61889913.45</v>
      </c>
      <c r="U60" s="117">
        <f t="shared" si="10"/>
        <v>-1856526.825591703</v>
      </c>
      <c r="V60" s="117">
        <f t="shared" si="11"/>
        <v>8431464.542707756</v>
      </c>
      <c r="W60" s="117">
        <f t="shared" si="12"/>
        <v>6574937.717116058</v>
      </c>
      <c r="X60" s="117">
        <f t="shared" si="13"/>
        <v>-5475532.252341783</v>
      </c>
      <c r="Y60" s="117">
        <f t="shared" si="14"/>
        <v>-30064732.87653344</v>
      </c>
      <c r="Z60" s="117">
        <f t="shared" si="15"/>
        <v>-35540265.12887521</v>
      </c>
    </row>
    <row r="61" spans="1:26" ht="12.75">
      <c r="A61" s="277" t="s">
        <v>31</v>
      </c>
      <c r="B61" s="278"/>
      <c r="C61" s="278"/>
      <c r="D61" s="278"/>
      <c r="E61" s="279"/>
      <c r="F61" s="118">
        <v>178</v>
      </c>
      <c r="G61" s="122">
        <v>0</v>
      </c>
      <c r="H61" s="123">
        <v>0</v>
      </c>
      <c r="I61" s="124">
        <v>0</v>
      </c>
      <c r="J61" s="122">
        <v>0</v>
      </c>
      <c r="K61" s="123">
        <v>65130440.74777743</v>
      </c>
      <c r="L61" s="124">
        <v>65130440.74777743</v>
      </c>
      <c r="O61" s="119">
        <v>0</v>
      </c>
      <c r="P61" s="120">
        <v>0</v>
      </c>
      <c r="Q61" s="128">
        <f t="shared" si="8"/>
        <v>0</v>
      </c>
      <c r="R61" s="123">
        <v>0</v>
      </c>
      <c r="S61" s="123">
        <v>25000</v>
      </c>
      <c r="T61" s="124">
        <f t="shared" si="9"/>
        <v>25000</v>
      </c>
      <c r="U61" s="117">
        <f t="shared" si="10"/>
        <v>0</v>
      </c>
      <c r="V61" s="117">
        <f t="shared" si="11"/>
        <v>0</v>
      </c>
      <c r="W61" s="117">
        <f t="shared" si="12"/>
        <v>0</v>
      </c>
      <c r="X61" s="117">
        <f t="shared" si="13"/>
        <v>0</v>
      </c>
      <c r="Y61" s="117">
        <f t="shared" si="14"/>
        <v>65105440.74777743</v>
      </c>
      <c r="Z61" s="117">
        <f t="shared" si="15"/>
        <v>65105440.74777743</v>
      </c>
    </row>
    <row r="62" spans="1:26" ht="24" customHeight="1">
      <c r="A62" s="277" t="s">
        <v>111</v>
      </c>
      <c r="B62" s="278"/>
      <c r="C62" s="278"/>
      <c r="D62" s="278"/>
      <c r="E62" s="279"/>
      <c r="F62" s="118">
        <v>179</v>
      </c>
      <c r="G62" s="129">
        <v>-9705066.081819564</v>
      </c>
      <c r="H62" s="130">
        <v>-173826814.4499514</v>
      </c>
      <c r="I62" s="124">
        <v>-183531880.53177097</v>
      </c>
      <c r="J62" s="129">
        <v>-21693459.961557403</v>
      </c>
      <c r="K62" s="130">
        <v>-195555504.72776347</v>
      </c>
      <c r="L62" s="124">
        <v>-217248964.68932086</v>
      </c>
      <c r="O62" s="129">
        <f>SUM(O63:O65)</f>
        <v>-15013923.329999987</v>
      </c>
      <c r="P62" s="130">
        <f>SUM(P63:P65)</f>
        <v>-153321866.45535195</v>
      </c>
      <c r="Q62" s="128">
        <f t="shared" si="8"/>
        <v>-168335789.78535193</v>
      </c>
      <c r="R62" s="130">
        <f>SUM(R63:R65)</f>
        <v>-14213747.829999998</v>
      </c>
      <c r="S62" s="130">
        <f>SUM(S63:S65)</f>
        <v>-141948487.68</v>
      </c>
      <c r="T62" s="124">
        <f t="shared" si="9"/>
        <v>-156162235.51</v>
      </c>
      <c r="U62" s="117">
        <f t="shared" si="10"/>
        <v>5308857.248180423</v>
      </c>
      <c r="V62" s="117">
        <f t="shared" si="11"/>
        <v>-20504947.99459946</v>
      </c>
      <c r="W62" s="117">
        <f t="shared" si="12"/>
        <v>-15196090.746419042</v>
      </c>
      <c r="X62" s="117">
        <f t="shared" si="13"/>
        <v>-7479712.131557405</v>
      </c>
      <c r="Y62" s="117">
        <f t="shared" si="14"/>
        <v>-53607017.04776347</v>
      </c>
      <c r="Z62" s="117">
        <f t="shared" si="15"/>
        <v>-61086729.17932087</v>
      </c>
    </row>
    <row r="63" spans="1:26" ht="12.75">
      <c r="A63" s="277" t="s">
        <v>32</v>
      </c>
      <c r="B63" s="278"/>
      <c r="C63" s="278"/>
      <c r="D63" s="278"/>
      <c r="E63" s="279"/>
      <c r="F63" s="118">
        <v>180</v>
      </c>
      <c r="G63" s="122">
        <v>-194339.76162130013</v>
      </c>
      <c r="H63" s="123">
        <v>-13690540.507831097</v>
      </c>
      <c r="I63" s="124">
        <v>-13884880.269452397</v>
      </c>
      <c r="J63" s="122">
        <v>-635732.8201887999</v>
      </c>
      <c r="K63" s="123">
        <v>-15359767.649413474</v>
      </c>
      <c r="L63" s="124">
        <v>-15995500.469602272</v>
      </c>
      <c r="O63" s="119">
        <v>-624442.3300000001</v>
      </c>
      <c r="P63" s="120">
        <v>-15935806.29535216</v>
      </c>
      <c r="Q63" s="128">
        <f t="shared" si="8"/>
        <v>-16560248.625352161</v>
      </c>
      <c r="R63" s="123">
        <v>-366147.67</v>
      </c>
      <c r="S63" s="123">
        <v>-12540205.13</v>
      </c>
      <c r="T63" s="124">
        <f t="shared" si="9"/>
        <v>-12906352.8</v>
      </c>
      <c r="U63" s="117">
        <f t="shared" si="10"/>
        <v>430102.56837869994</v>
      </c>
      <c r="V63" s="117">
        <f t="shared" si="11"/>
        <v>2245265.7875210643</v>
      </c>
      <c r="W63" s="117">
        <f t="shared" si="12"/>
        <v>2675368.355899764</v>
      </c>
      <c r="X63" s="117">
        <f t="shared" si="13"/>
        <v>-269585.1501887999</v>
      </c>
      <c r="Y63" s="117">
        <f t="shared" si="14"/>
        <v>-2819562.519413473</v>
      </c>
      <c r="Z63" s="117">
        <f t="shared" si="15"/>
        <v>-3089147.669602271</v>
      </c>
    </row>
    <row r="64" spans="1:26" ht="12.75">
      <c r="A64" s="277" t="s">
        <v>47</v>
      </c>
      <c r="B64" s="278"/>
      <c r="C64" s="278"/>
      <c r="D64" s="278"/>
      <c r="E64" s="279"/>
      <c r="F64" s="118">
        <v>181</v>
      </c>
      <c r="G64" s="122">
        <v>-5482979.057717703</v>
      </c>
      <c r="H64" s="123">
        <v>-34051889.11602554</v>
      </c>
      <c r="I64" s="124">
        <v>-39534868.17374324</v>
      </c>
      <c r="J64" s="122">
        <v>-6784540.923740704</v>
      </c>
      <c r="K64" s="123">
        <v>-58015747.23737818</v>
      </c>
      <c r="L64" s="124">
        <v>-64800288.161118865</v>
      </c>
      <c r="O64" s="119">
        <v>-7364857.9899999965</v>
      </c>
      <c r="P64" s="120">
        <v>-84094824.18000011</v>
      </c>
      <c r="Q64" s="128">
        <f t="shared" si="8"/>
        <v>-91459682.1700001</v>
      </c>
      <c r="R64" s="123">
        <v>-6689484.02</v>
      </c>
      <c r="S64" s="123">
        <v>-59772399.73</v>
      </c>
      <c r="T64" s="124">
        <f t="shared" si="9"/>
        <v>-66461883.75</v>
      </c>
      <c r="U64" s="117">
        <f t="shared" si="10"/>
        <v>1881878.9322822932</v>
      </c>
      <c r="V64" s="117">
        <f t="shared" si="11"/>
        <v>50042935.063974574</v>
      </c>
      <c r="W64" s="117">
        <f t="shared" si="12"/>
        <v>51924813.996256866</v>
      </c>
      <c r="X64" s="117">
        <f t="shared" si="13"/>
        <v>-95056.90374070406</v>
      </c>
      <c r="Y64" s="117">
        <f t="shared" si="14"/>
        <v>1756652.4926218167</v>
      </c>
      <c r="Z64" s="117">
        <f t="shared" si="15"/>
        <v>1661595.588881135</v>
      </c>
    </row>
    <row r="65" spans="1:26" ht="12.75">
      <c r="A65" s="277" t="s">
        <v>48</v>
      </c>
      <c r="B65" s="278"/>
      <c r="C65" s="278"/>
      <c r="D65" s="278"/>
      <c r="E65" s="279"/>
      <c r="F65" s="118">
        <v>182</v>
      </c>
      <c r="G65" s="122">
        <v>-4027747.262480557</v>
      </c>
      <c r="H65" s="123">
        <v>-126084384.82609478</v>
      </c>
      <c r="I65" s="124">
        <v>-130112132.08857533</v>
      </c>
      <c r="J65" s="122">
        <v>-14273186.217627902</v>
      </c>
      <c r="K65" s="123">
        <v>-122179989.84097177</v>
      </c>
      <c r="L65" s="124">
        <v>-136453176.0585997</v>
      </c>
      <c r="O65" s="119">
        <v>-7024623.009999991</v>
      </c>
      <c r="P65" s="120">
        <v>-53291235.97999966</v>
      </c>
      <c r="Q65" s="128">
        <f t="shared" si="8"/>
        <v>-60315858.98999965</v>
      </c>
      <c r="R65" s="123">
        <v>-7158116.14</v>
      </c>
      <c r="S65" s="123">
        <v>-69635882.82</v>
      </c>
      <c r="T65" s="124">
        <f t="shared" si="9"/>
        <v>-76793998.96</v>
      </c>
      <c r="U65" s="117">
        <f t="shared" si="10"/>
        <v>2996875.7475194344</v>
      </c>
      <c r="V65" s="117">
        <f t="shared" si="11"/>
        <v>-72793148.84609511</v>
      </c>
      <c r="W65" s="117">
        <f t="shared" si="12"/>
        <v>-69796273.09857568</v>
      </c>
      <c r="X65" s="117">
        <f t="shared" si="13"/>
        <v>-7115070.077627902</v>
      </c>
      <c r="Y65" s="117">
        <f t="shared" si="14"/>
        <v>-52544107.020971775</v>
      </c>
      <c r="Z65" s="117">
        <f t="shared" si="15"/>
        <v>-59659177.09859972</v>
      </c>
    </row>
    <row r="66" spans="1:26" ht="12.75">
      <c r="A66" s="274" t="s">
        <v>112</v>
      </c>
      <c r="B66" s="278"/>
      <c r="C66" s="278"/>
      <c r="D66" s="278"/>
      <c r="E66" s="279"/>
      <c r="F66" s="118">
        <v>183</v>
      </c>
      <c r="G66" s="129">
        <v>-3035514.199496597</v>
      </c>
      <c r="H66" s="130">
        <v>-65121640.8247448</v>
      </c>
      <c r="I66" s="124">
        <v>-68157155.02424139</v>
      </c>
      <c r="J66" s="129">
        <v>14544552.994129803</v>
      </c>
      <c r="K66" s="130">
        <v>-29670448.58359573</v>
      </c>
      <c r="L66" s="124">
        <v>-15125895.589465931</v>
      </c>
      <c r="O66" s="129">
        <f>SUM(O67:O73)</f>
        <v>-28912975.819999997</v>
      </c>
      <c r="P66" s="130">
        <f>SUM(P67:P73)</f>
        <v>-29331449.500000007</v>
      </c>
      <c r="Q66" s="128">
        <f t="shared" si="8"/>
        <v>-58244425.32000001</v>
      </c>
      <c r="R66" s="130">
        <f>SUM(R67:R73)</f>
        <v>-3308505.04</v>
      </c>
      <c r="S66" s="130">
        <f>SUM(S67:S73)</f>
        <v>-22525551.44</v>
      </c>
      <c r="T66" s="124">
        <f t="shared" si="9"/>
        <v>-25834056.48</v>
      </c>
      <c r="U66" s="117">
        <f t="shared" si="10"/>
        <v>25877461.6205034</v>
      </c>
      <c r="V66" s="117">
        <f t="shared" si="11"/>
        <v>-35790191.32474479</v>
      </c>
      <c r="W66" s="117">
        <f t="shared" si="12"/>
        <v>-9912729.70424138</v>
      </c>
      <c r="X66" s="117">
        <f t="shared" si="13"/>
        <v>17853058.034129802</v>
      </c>
      <c r="Y66" s="117">
        <f t="shared" si="14"/>
        <v>-7144897.143595729</v>
      </c>
      <c r="Z66" s="117">
        <f t="shared" si="15"/>
        <v>10708160.89053407</v>
      </c>
    </row>
    <row r="67" spans="1:26" ht="21" customHeight="1">
      <c r="A67" s="277" t="s">
        <v>221</v>
      </c>
      <c r="B67" s="278"/>
      <c r="C67" s="278"/>
      <c r="D67" s="278"/>
      <c r="E67" s="279"/>
      <c r="F67" s="118">
        <v>184</v>
      </c>
      <c r="G67" s="122">
        <v>0</v>
      </c>
      <c r="H67" s="123">
        <v>0</v>
      </c>
      <c r="I67" s="124">
        <v>0</v>
      </c>
      <c r="J67" s="122">
        <v>0</v>
      </c>
      <c r="K67" s="123">
        <v>0</v>
      </c>
      <c r="L67" s="124">
        <v>0</v>
      </c>
      <c r="O67" s="119">
        <v>0</v>
      </c>
      <c r="P67" s="120">
        <v>0</v>
      </c>
      <c r="Q67" s="128">
        <f t="shared" si="8"/>
        <v>0</v>
      </c>
      <c r="R67" s="123">
        <v>0</v>
      </c>
      <c r="S67" s="123">
        <v>0</v>
      </c>
      <c r="T67" s="124">
        <f t="shared" si="9"/>
        <v>0</v>
      </c>
      <c r="U67" s="117">
        <f t="shared" si="10"/>
        <v>0</v>
      </c>
      <c r="V67" s="117">
        <f t="shared" si="11"/>
        <v>0</v>
      </c>
      <c r="W67" s="117">
        <f t="shared" si="12"/>
        <v>0</v>
      </c>
      <c r="X67" s="117">
        <f t="shared" si="13"/>
        <v>0</v>
      </c>
      <c r="Y67" s="117">
        <f t="shared" si="14"/>
        <v>0</v>
      </c>
      <c r="Z67" s="117">
        <f t="shared" si="15"/>
        <v>0</v>
      </c>
    </row>
    <row r="68" spans="1:26" ht="12.75">
      <c r="A68" s="277" t="s">
        <v>49</v>
      </c>
      <c r="B68" s="278"/>
      <c r="C68" s="278"/>
      <c r="D68" s="278"/>
      <c r="E68" s="279"/>
      <c r="F68" s="118">
        <v>185</v>
      </c>
      <c r="G68" s="122">
        <v>14900.18</v>
      </c>
      <c r="H68" s="123">
        <v>1051317.4143248005</v>
      </c>
      <c r="I68" s="124">
        <v>1066217.5943248004</v>
      </c>
      <c r="J68" s="122">
        <v>-3776.567000000001</v>
      </c>
      <c r="K68" s="123">
        <v>-115714.98857830046</v>
      </c>
      <c r="L68" s="124">
        <v>-119491.5555783005</v>
      </c>
      <c r="O68" s="119">
        <v>-5038.1900000000005</v>
      </c>
      <c r="P68" s="120">
        <v>-68968.23000000001</v>
      </c>
      <c r="Q68" s="128">
        <f t="shared" si="8"/>
        <v>-74006.42000000001</v>
      </c>
      <c r="R68" s="123">
        <v>-3431.59</v>
      </c>
      <c r="S68" s="123">
        <v>-261468.71</v>
      </c>
      <c r="T68" s="124">
        <f t="shared" si="9"/>
        <v>-264900.3</v>
      </c>
      <c r="U68" s="117">
        <f t="shared" si="10"/>
        <v>19938.370000000003</v>
      </c>
      <c r="V68" s="117">
        <f t="shared" si="11"/>
        <v>1120285.6443248005</v>
      </c>
      <c r="W68" s="117">
        <f t="shared" si="12"/>
        <v>1140224.0143248003</v>
      </c>
      <c r="X68" s="117">
        <f t="shared" si="13"/>
        <v>-344.97700000000077</v>
      </c>
      <c r="Y68" s="117">
        <f t="shared" si="14"/>
        <v>145753.72142169953</v>
      </c>
      <c r="Z68" s="117">
        <f t="shared" si="15"/>
        <v>145408.7444216995</v>
      </c>
    </row>
    <row r="69" spans="1:26" ht="12.75">
      <c r="A69" s="277" t="s">
        <v>206</v>
      </c>
      <c r="B69" s="278"/>
      <c r="C69" s="278"/>
      <c r="D69" s="278"/>
      <c r="E69" s="279"/>
      <c r="F69" s="118">
        <v>186</v>
      </c>
      <c r="G69" s="122">
        <v>-3904566.8899645973</v>
      </c>
      <c r="H69" s="123">
        <v>-4457963.371940903</v>
      </c>
      <c r="I69" s="124">
        <v>-8362530.261905501</v>
      </c>
      <c r="J69" s="122">
        <v>56579.04671210004</v>
      </c>
      <c r="K69" s="123">
        <v>-42537.329968199134</v>
      </c>
      <c r="L69" s="124">
        <v>14041.716743901372</v>
      </c>
      <c r="O69" s="119">
        <v>-11965035.38</v>
      </c>
      <c r="P69" s="120">
        <v>-19073934.040000003</v>
      </c>
      <c r="Q69" s="128">
        <f t="shared" si="8"/>
        <v>-31038969.42</v>
      </c>
      <c r="R69" s="123">
        <v>-49730.85</v>
      </c>
      <c r="S69" s="123">
        <v>-359754.88</v>
      </c>
      <c r="T69" s="124">
        <f t="shared" si="9"/>
        <v>-409485.73</v>
      </c>
      <c r="U69" s="117">
        <f t="shared" si="10"/>
        <v>8060468.4900354035</v>
      </c>
      <c r="V69" s="117">
        <f t="shared" si="11"/>
        <v>14615970.6680591</v>
      </c>
      <c r="W69" s="117">
        <f t="shared" si="12"/>
        <v>22676439.158094503</v>
      </c>
      <c r="X69" s="117">
        <f t="shared" si="13"/>
        <v>106309.89671210005</v>
      </c>
      <c r="Y69" s="117">
        <f t="shared" si="14"/>
        <v>317217.55003180087</v>
      </c>
      <c r="Z69" s="117">
        <f t="shared" si="15"/>
        <v>423527.44674390135</v>
      </c>
    </row>
    <row r="70" spans="1:26" ht="23.25" customHeight="1">
      <c r="A70" s="277" t="s">
        <v>254</v>
      </c>
      <c r="B70" s="278"/>
      <c r="C70" s="278"/>
      <c r="D70" s="278"/>
      <c r="E70" s="279"/>
      <c r="F70" s="118">
        <v>187</v>
      </c>
      <c r="G70" s="122">
        <v>0</v>
      </c>
      <c r="H70" s="123">
        <v>-735722.1999999997</v>
      </c>
      <c r="I70" s="124">
        <v>-735722.1999999997</v>
      </c>
      <c r="J70" s="122">
        <v>0</v>
      </c>
      <c r="K70" s="123">
        <v>-706212.612879999</v>
      </c>
      <c r="L70" s="124">
        <v>-706212.612879999</v>
      </c>
      <c r="O70" s="119">
        <v>0</v>
      </c>
      <c r="P70" s="120">
        <v>-706727.64</v>
      </c>
      <c r="Q70" s="128">
        <f t="shared" si="8"/>
        <v>-706727.64</v>
      </c>
      <c r="R70" s="123">
        <v>0</v>
      </c>
      <c r="S70" s="123">
        <v>-21374724.7</v>
      </c>
      <c r="T70" s="124">
        <f t="shared" si="9"/>
        <v>-21374724.7</v>
      </c>
      <c r="U70" s="117">
        <f t="shared" si="10"/>
        <v>0</v>
      </c>
      <c r="V70" s="117">
        <f t="shared" si="11"/>
        <v>-28994.559999999707</v>
      </c>
      <c r="W70" s="117">
        <f t="shared" si="12"/>
        <v>-28994.559999999707</v>
      </c>
      <c r="X70" s="117">
        <f t="shared" si="13"/>
        <v>0</v>
      </c>
      <c r="Y70" s="117">
        <f t="shared" si="14"/>
        <v>20668512.08712</v>
      </c>
      <c r="Z70" s="117">
        <f t="shared" si="15"/>
        <v>20668512.08712</v>
      </c>
    </row>
    <row r="71" spans="1:26" ht="19.5" customHeight="1">
      <c r="A71" s="277" t="s">
        <v>255</v>
      </c>
      <c r="B71" s="278"/>
      <c r="C71" s="278"/>
      <c r="D71" s="278"/>
      <c r="E71" s="279"/>
      <c r="F71" s="118">
        <v>188</v>
      </c>
      <c r="G71" s="122">
        <v>0</v>
      </c>
      <c r="H71" s="123">
        <v>86357.67071599979</v>
      </c>
      <c r="I71" s="124">
        <v>86357.67071599979</v>
      </c>
      <c r="J71" s="122">
        <v>0</v>
      </c>
      <c r="K71" s="123">
        <v>-9017.449999999953</v>
      </c>
      <c r="L71" s="124">
        <v>-9017.449999999953</v>
      </c>
      <c r="O71" s="119">
        <v>-346634</v>
      </c>
      <c r="P71" s="120">
        <v>-1393126.0899999999</v>
      </c>
      <c r="Q71" s="128">
        <f aca="true" t="shared" si="16" ref="Q71:Q99">O71+P71</f>
        <v>-1739760.0899999999</v>
      </c>
      <c r="R71" s="123">
        <v>0</v>
      </c>
      <c r="S71" s="123">
        <v>-912071.34</v>
      </c>
      <c r="T71" s="124">
        <f aca="true" t="shared" si="17" ref="T71:T99">R71+S71</f>
        <v>-912071.34</v>
      </c>
      <c r="U71" s="117">
        <f aca="true" t="shared" si="18" ref="U71:U99">+G71-O71</f>
        <v>346634</v>
      </c>
      <c r="V71" s="117">
        <f aca="true" t="shared" si="19" ref="V71:V99">+H71-P71</f>
        <v>1479483.7607159996</v>
      </c>
      <c r="W71" s="117">
        <f aca="true" t="shared" si="20" ref="W71:W99">+I71-Q71</f>
        <v>1826117.7607159996</v>
      </c>
      <c r="X71" s="117">
        <f aca="true" t="shared" si="21" ref="X71:X99">+J71-R71</f>
        <v>0</v>
      </c>
      <c r="Y71" s="117">
        <f aca="true" t="shared" si="22" ref="Y71:Y99">+K71-S71</f>
        <v>903053.89</v>
      </c>
      <c r="Z71" s="117">
        <f aca="true" t="shared" si="23" ref="Z71:Z99">+L71-T71</f>
        <v>903053.89</v>
      </c>
    </row>
    <row r="72" spans="1:26" ht="12.75">
      <c r="A72" s="277" t="s">
        <v>257</v>
      </c>
      <c r="B72" s="278"/>
      <c r="C72" s="278"/>
      <c r="D72" s="278"/>
      <c r="E72" s="279"/>
      <c r="F72" s="118">
        <v>189</v>
      </c>
      <c r="G72" s="122">
        <v>1154763.5951999994</v>
      </c>
      <c r="H72" s="123">
        <v>0</v>
      </c>
      <c r="I72" s="124">
        <v>1154763.5951999994</v>
      </c>
      <c r="J72" s="122">
        <v>14764113.293200009</v>
      </c>
      <c r="K72" s="123">
        <v>19096917.923688002</v>
      </c>
      <c r="L72" s="124">
        <v>33861031.21688801</v>
      </c>
      <c r="O72" s="119">
        <v>-16467267.409999996</v>
      </c>
      <c r="P72" s="120">
        <v>0</v>
      </c>
      <c r="Q72" s="128">
        <f t="shared" si="16"/>
        <v>-16467267.409999996</v>
      </c>
      <c r="R72" s="123">
        <v>-3107349.15</v>
      </c>
      <c r="S72" s="123">
        <v>3340913.99</v>
      </c>
      <c r="T72" s="124">
        <f t="shared" si="17"/>
        <v>233564.84000000032</v>
      </c>
      <c r="U72" s="117">
        <f t="shared" si="18"/>
        <v>17622031.005199995</v>
      </c>
      <c r="V72" s="117">
        <f t="shared" si="19"/>
        <v>0</v>
      </c>
      <c r="W72" s="117">
        <f t="shared" si="20"/>
        <v>17622031.005199995</v>
      </c>
      <c r="X72" s="117">
        <f t="shared" si="21"/>
        <v>17871462.443200007</v>
      </c>
      <c r="Y72" s="117">
        <f t="shared" si="22"/>
        <v>15756003.933688002</v>
      </c>
      <c r="Z72" s="117">
        <f t="shared" si="23"/>
        <v>33627466.37688801</v>
      </c>
    </row>
    <row r="73" spans="1:26" ht="12.75">
      <c r="A73" s="277" t="s">
        <v>256</v>
      </c>
      <c r="B73" s="278"/>
      <c r="C73" s="278"/>
      <c r="D73" s="278"/>
      <c r="E73" s="279"/>
      <c r="F73" s="118">
        <v>190</v>
      </c>
      <c r="G73" s="122">
        <v>-300611.08473200025</v>
      </c>
      <c r="H73" s="123">
        <v>-61065630.3378447</v>
      </c>
      <c r="I73" s="124">
        <v>-61366241.4225767</v>
      </c>
      <c r="J73" s="122">
        <v>-272362.77878230007</v>
      </c>
      <c r="K73" s="123">
        <v>-47893884.12585724</v>
      </c>
      <c r="L73" s="124">
        <v>-48166246.90463954</v>
      </c>
      <c r="O73" s="119">
        <v>-129000.84000000003</v>
      </c>
      <c r="P73" s="120">
        <v>-8088693.500000002</v>
      </c>
      <c r="Q73" s="128">
        <f t="shared" si="16"/>
        <v>-8217694.340000002</v>
      </c>
      <c r="R73" s="123">
        <v>-147993.45</v>
      </c>
      <c r="S73" s="123">
        <v>-2958445.8</v>
      </c>
      <c r="T73" s="124">
        <f t="shared" si="17"/>
        <v>-3106439.25</v>
      </c>
      <c r="U73" s="117">
        <f t="shared" si="18"/>
        <v>-171610.24473200022</v>
      </c>
      <c r="V73" s="117">
        <f t="shared" si="19"/>
        <v>-52976936.8378447</v>
      </c>
      <c r="W73" s="117">
        <f t="shared" si="20"/>
        <v>-53148547.0825767</v>
      </c>
      <c r="X73" s="117">
        <f t="shared" si="21"/>
        <v>-124369.32878230006</v>
      </c>
      <c r="Y73" s="117">
        <f t="shared" si="22"/>
        <v>-44935438.325857244</v>
      </c>
      <c r="Z73" s="117">
        <f t="shared" si="23"/>
        <v>-45059807.65463954</v>
      </c>
    </row>
    <row r="74" spans="1:26" ht="24.75" customHeight="1">
      <c r="A74" s="274" t="s">
        <v>113</v>
      </c>
      <c r="B74" s="278"/>
      <c r="C74" s="278"/>
      <c r="D74" s="278"/>
      <c r="E74" s="279"/>
      <c r="F74" s="118">
        <v>191</v>
      </c>
      <c r="G74" s="129">
        <v>-392898.8728</v>
      </c>
      <c r="H74" s="130">
        <v>-19213348.109363496</v>
      </c>
      <c r="I74" s="124">
        <v>-19606246.982163496</v>
      </c>
      <c r="J74" s="129">
        <v>-205133.3268264</v>
      </c>
      <c r="K74" s="130">
        <v>-12809286.993431792</v>
      </c>
      <c r="L74" s="124">
        <v>-13014420.320258193</v>
      </c>
      <c r="O74" s="129">
        <f>SUM(O75:O76)</f>
        <v>-60543.870000000024</v>
      </c>
      <c r="P74" s="130">
        <f>SUM(P75:P76)</f>
        <v>-10908759.140000002</v>
      </c>
      <c r="Q74" s="128">
        <f t="shared" si="16"/>
        <v>-10969303.010000002</v>
      </c>
      <c r="R74" s="130">
        <f>SUM(R75:R76)</f>
        <v>-169499.5</v>
      </c>
      <c r="S74" s="130">
        <f>SUM(S75:S76)</f>
        <v>-11615951.3</v>
      </c>
      <c r="T74" s="124">
        <f t="shared" si="17"/>
        <v>-11785450.8</v>
      </c>
      <c r="U74" s="117">
        <f t="shared" si="18"/>
        <v>-332355.0028</v>
      </c>
      <c r="V74" s="117">
        <f t="shared" si="19"/>
        <v>-8304588.969363494</v>
      </c>
      <c r="W74" s="117">
        <f t="shared" si="20"/>
        <v>-8636943.972163495</v>
      </c>
      <c r="X74" s="117">
        <f t="shared" si="21"/>
        <v>-35633.82682640001</v>
      </c>
      <c r="Y74" s="117">
        <f t="shared" si="22"/>
        <v>-1193335.693431791</v>
      </c>
      <c r="Z74" s="117">
        <f t="shared" si="23"/>
        <v>-1228969.520258192</v>
      </c>
    </row>
    <row r="75" spans="1:26" ht="12.75">
      <c r="A75" s="277" t="s">
        <v>50</v>
      </c>
      <c r="B75" s="278"/>
      <c r="C75" s="278"/>
      <c r="D75" s="278"/>
      <c r="E75" s="279"/>
      <c r="F75" s="118">
        <v>192</v>
      </c>
      <c r="G75" s="122">
        <v>0</v>
      </c>
      <c r="H75" s="123">
        <v>11296244.6983871</v>
      </c>
      <c r="I75" s="124">
        <v>11296244.6983871</v>
      </c>
      <c r="J75" s="122">
        <v>0</v>
      </c>
      <c r="K75" s="123">
        <v>-277134.63135269994</v>
      </c>
      <c r="L75" s="124">
        <v>-277134.63135269994</v>
      </c>
      <c r="O75" s="119">
        <v>0</v>
      </c>
      <c r="P75" s="120">
        <v>-3427008.83</v>
      </c>
      <c r="Q75" s="128">
        <f t="shared" si="16"/>
        <v>-3427008.83</v>
      </c>
      <c r="R75" s="123">
        <v>0</v>
      </c>
      <c r="S75" s="123">
        <v>-237052.59</v>
      </c>
      <c r="T75" s="124">
        <f t="shared" si="17"/>
        <v>-237052.59</v>
      </c>
      <c r="U75" s="117">
        <f t="shared" si="18"/>
        <v>0</v>
      </c>
      <c r="V75" s="117">
        <f t="shared" si="19"/>
        <v>14723253.5283871</v>
      </c>
      <c r="W75" s="117">
        <f t="shared" si="20"/>
        <v>14723253.5283871</v>
      </c>
      <c r="X75" s="117">
        <f t="shared" si="21"/>
        <v>0</v>
      </c>
      <c r="Y75" s="117">
        <f t="shared" si="22"/>
        <v>-40082.04135269995</v>
      </c>
      <c r="Z75" s="117">
        <f t="shared" si="23"/>
        <v>-40082.04135269995</v>
      </c>
    </row>
    <row r="76" spans="1:26" ht="12.75">
      <c r="A76" s="277" t="s">
        <v>51</v>
      </c>
      <c r="B76" s="278"/>
      <c r="C76" s="278"/>
      <c r="D76" s="278"/>
      <c r="E76" s="279"/>
      <c r="F76" s="118">
        <v>193</v>
      </c>
      <c r="G76" s="122">
        <v>-392898.8728</v>
      </c>
      <c r="H76" s="123">
        <v>-30509592.807750598</v>
      </c>
      <c r="I76" s="124">
        <v>-30902491.680550598</v>
      </c>
      <c r="J76" s="122">
        <v>-205133.3268264</v>
      </c>
      <c r="K76" s="123">
        <v>-12532152.362079091</v>
      </c>
      <c r="L76" s="124">
        <v>-12737285.688905492</v>
      </c>
      <c r="O76" s="119">
        <v>-60543.870000000024</v>
      </c>
      <c r="P76" s="120">
        <v>-7481750.310000002</v>
      </c>
      <c r="Q76" s="128">
        <f t="shared" si="16"/>
        <v>-7542294.1800000025</v>
      </c>
      <c r="R76" s="123">
        <v>-169499.5</v>
      </c>
      <c r="S76" s="123">
        <v>-11378898.71</v>
      </c>
      <c r="T76" s="124">
        <f t="shared" si="17"/>
        <v>-11548398.21</v>
      </c>
      <c r="U76" s="117">
        <f t="shared" si="18"/>
        <v>-332355.0028</v>
      </c>
      <c r="V76" s="117">
        <f t="shared" si="19"/>
        <v>-23027842.497750595</v>
      </c>
      <c r="W76" s="117">
        <f t="shared" si="20"/>
        <v>-23360197.500550594</v>
      </c>
      <c r="X76" s="117">
        <f t="shared" si="21"/>
        <v>-35633.82682640001</v>
      </c>
      <c r="Y76" s="117">
        <f t="shared" si="22"/>
        <v>-1153253.6520790905</v>
      </c>
      <c r="Z76" s="117">
        <f t="shared" si="23"/>
        <v>-1188887.4789054915</v>
      </c>
    </row>
    <row r="77" spans="1:26" ht="12.75">
      <c r="A77" s="274" t="s">
        <v>59</v>
      </c>
      <c r="B77" s="278"/>
      <c r="C77" s="278"/>
      <c r="D77" s="278"/>
      <c r="E77" s="279"/>
      <c r="F77" s="118">
        <v>194</v>
      </c>
      <c r="G77" s="122">
        <v>6611.27575</v>
      </c>
      <c r="H77" s="123">
        <v>12192993.613736704</v>
      </c>
      <c r="I77" s="124">
        <v>12199604.889486704</v>
      </c>
      <c r="J77" s="122">
        <v>19021.938659999996</v>
      </c>
      <c r="K77" s="123">
        <v>-98695226.51926601</v>
      </c>
      <c r="L77" s="124">
        <v>-98676204.580606</v>
      </c>
      <c r="O77" s="119">
        <v>3343.55</v>
      </c>
      <c r="P77" s="120">
        <v>752924.6476761028</v>
      </c>
      <c r="Q77" s="128">
        <f t="shared" si="16"/>
        <v>756268.1976761029</v>
      </c>
      <c r="R77" s="123">
        <v>-15695.56</v>
      </c>
      <c r="S77" s="123">
        <v>-534297.14</v>
      </c>
      <c r="T77" s="124">
        <f t="shared" si="17"/>
        <v>-549992.7000000001</v>
      </c>
      <c r="U77" s="117">
        <f t="shared" si="18"/>
        <v>3267.7257499999996</v>
      </c>
      <c r="V77" s="117">
        <f t="shared" si="19"/>
        <v>11440068.966060601</v>
      </c>
      <c r="W77" s="117">
        <f t="shared" si="20"/>
        <v>11443336.6918106</v>
      </c>
      <c r="X77" s="117">
        <f t="shared" si="21"/>
        <v>34717.49866</v>
      </c>
      <c r="Y77" s="117">
        <f t="shared" si="22"/>
        <v>-98160929.37926601</v>
      </c>
      <c r="Z77" s="117">
        <f t="shared" si="23"/>
        <v>-98126211.880606</v>
      </c>
    </row>
    <row r="78" spans="1:26" ht="48" customHeight="1">
      <c r="A78" s="274" t="s">
        <v>364</v>
      </c>
      <c r="B78" s="278"/>
      <c r="C78" s="278"/>
      <c r="D78" s="278"/>
      <c r="E78" s="279"/>
      <c r="F78" s="118">
        <v>195</v>
      </c>
      <c r="G78" s="129">
        <v>7072575.595455002</v>
      </c>
      <c r="H78" s="130">
        <v>-1765639.1442640722</v>
      </c>
      <c r="I78" s="124">
        <v>5306936.45119093</v>
      </c>
      <c r="J78" s="129">
        <v>1243904.4598658904</v>
      </c>
      <c r="K78" s="130">
        <v>56535407.973011434</v>
      </c>
      <c r="L78" s="124">
        <v>57779312.43287733</v>
      </c>
      <c r="O78" s="129">
        <f>O7+O16+O30+O31+O32+O33+O42+O50+O54+O57+O66+O74+O77</f>
        <v>-14852876.230000036</v>
      </c>
      <c r="P78" s="130">
        <f>P7+P16+P30+P31+P32+P33+P42+P50+P54+P57+P66+P74+P77</f>
        <v>22307705.452324092</v>
      </c>
      <c r="Q78" s="128">
        <f t="shared" si="16"/>
        <v>7454829.222324057</v>
      </c>
      <c r="R78" s="130">
        <f>R7+R16+R30+R31+R32+R33+R42+R50+R54+R57+R66+R74+R77</f>
        <v>7779119.734320426</v>
      </c>
      <c r="S78" s="130">
        <f>S7+S16+S30+S31+S32+S33+S42+S50+S54+S57+S66+S74+S77</f>
        <v>22856531.250000175</v>
      </c>
      <c r="T78" s="124">
        <f t="shared" si="17"/>
        <v>30635650.984320603</v>
      </c>
      <c r="U78" s="117">
        <f t="shared" si="18"/>
        <v>21925451.82545504</v>
      </c>
      <c r="V78" s="117">
        <f t="shared" si="19"/>
        <v>-24073344.596588165</v>
      </c>
      <c r="W78" s="117">
        <f t="shared" si="20"/>
        <v>-2147892.7711331267</v>
      </c>
      <c r="X78" s="117">
        <f t="shared" si="21"/>
        <v>-6535215.274454536</v>
      </c>
      <c r="Y78" s="117">
        <f t="shared" si="22"/>
        <v>33678876.723011255</v>
      </c>
      <c r="Z78" s="117">
        <f t="shared" si="23"/>
        <v>27143661.44855673</v>
      </c>
    </row>
    <row r="79" spans="1:26" ht="12.75">
      <c r="A79" s="274" t="s">
        <v>114</v>
      </c>
      <c r="B79" s="278"/>
      <c r="C79" s="278"/>
      <c r="D79" s="278"/>
      <c r="E79" s="279"/>
      <c r="F79" s="118">
        <v>196</v>
      </c>
      <c r="G79" s="129">
        <v>-2290336.1542100003</v>
      </c>
      <c r="H79" s="130">
        <v>1266042.5596642122</v>
      </c>
      <c r="I79" s="124">
        <v>-1024293.5945457881</v>
      </c>
      <c r="J79" s="129">
        <v>-302123.34644</v>
      </c>
      <c r="K79" s="130">
        <v>-36922664.077616215</v>
      </c>
      <c r="L79" s="124">
        <v>-37224787.42405621</v>
      </c>
      <c r="O79" s="129">
        <f>SUM(O80:O81)</f>
        <v>2978668.9499999997</v>
      </c>
      <c r="P79" s="130">
        <f>SUM(P80:P81)</f>
        <v>-9414277.53800004</v>
      </c>
      <c r="Q79" s="128">
        <f t="shared" si="16"/>
        <v>-6435608.5880000405</v>
      </c>
      <c r="R79" s="130">
        <f>SUM(R80:R81)</f>
        <v>-161329.23</v>
      </c>
      <c r="S79" s="130">
        <f>SUM(S80:S81)</f>
        <v>-8126346.540000001</v>
      </c>
      <c r="T79" s="124">
        <f t="shared" si="17"/>
        <v>-8287675.770000001</v>
      </c>
      <c r="U79" s="117">
        <f t="shared" si="18"/>
        <v>-5269005.1042100005</v>
      </c>
      <c r="V79" s="117">
        <f t="shared" si="19"/>
        <v>10680320.097664252</v>
      </c>
      <c r="W79" s="117">
        <f t="shared" si="20"/>
        <v>5411314.993454252</v>
      </c>
      <c r="X79" s="117">
        <f t="shared" si="21"/>
        <v>-140794.11643999998</v>
      </c>
      <c r="Y79" s="117">
        <f t="shared" si="22"/>
        <v>-28796317.537616216</v>
      </c>
      <c r="Z79" s="117">
        <f t="shared" si="23"/>
        <v>-28937111.654056206</v>
      </c>
    </row>
    <row r="80" spans="1:26" ht="12.75">
      <c r="A80" s="277" t="s">
        <v>52</v>
      </c>
      <c r="B80" s="278"/>
      <c r="C80" s="278"/>
      <c r="D80" s="278"/>
      <c r="E80" s="279"/>
      <c r="F80" s="118">
        <v>197</v>
      </c>
      <c r="G80" s="122">
        <v>-284583.0965299999</v>
      </c>
      <c r="H80" s="123">
        <v>-440823.22544070147</v>
      </c>
      <c r="I80" s="124">
        <v>-725406.3219707015</v>
      </c>
      <c r="J80" s="122">
        <v>-302123.34644</v>
      </c>
      <c r="K80" s="123">
        <v>-18825962.953614842</v>
      </c>
      <c r="L80" s="124">
        <v>-19128086.300054844</v>
      </c>
      <c r="O80" s="119">
        <v>-49158.97</v>
      </c>
      <c r="P80" s="120">
        <v>-4576922.446</v>
      </c>
      <c r="Q80" s="128">
        <f t="shared" si="16"/>
        <v>-4626081.416</v>
      </c>
      <c r="R80" s="123">
        <v>-161329.23</v>
      </c>
      <c r="S80" s="123">
        <v>-4599446.44</v>
      </c>
      <c r="T80" s="124">
        <f t="shared" si="17"/>
        <v>-4760775.670000001</v>
      </c>
      <c r="U80" s="117">
        <f t="shared" si="18"/>
        <v>-235424.12652999992</v>
      </c>
      <c r="V80" s="117">
        <f t="shared" si="19"/>
        <v>4136099.220559299</v>
      </c>
      <c r="W80" s="117">
        <f t="shared" si="20"/>
        <v>3900675.094029299</v>
      </c>
      <c r="X80" s="117">
        <f t="shared" si="21"/>
        <v>-140794.11643999998</v>
      </c>
      <c r="Y80" s="117">
        <f t="shared" si="22"/>
        <v>-14226516.51361484</v>
      </c>
      <c r="Z80" s="117">
        <f t="shared" si="23"/>
        <v>-14367310.630054843</v>
      </c>
    </row>
    <row r="81" spans="1:26" ht="12.75">
      <c r="A81" s="277" t="s">
        <v>53</v>
      </c>
      <c r="B81" s="278"/>
      <c r="C81" s="278"/>
      <c r="D81" s="278"/>
      <c r="E81" s="279"/>
      <c r="F81" s="118">
        <v>198</v>
      </c>
      <c r="G81" s="122">
        <v>-2005753.05768</v>
      </c>
      <c r="H81" s="123">
        <v>1706865.7851049136</v>
      </c>
      <c r="I81" s="124">
        <v>-298887.27257508645</v>
      </c>
      <c r="J81" s="122">
        <v>0</v>
      </c>
      <c r="K81" s="123">
        <v>-18096701.124001373</v>
      </c>
      <c r="L81" s="124">
        <v>-18096701.124001376</v>
      </c>
      <c r="O81" s="119">
        <v>3027827.92</v>
      </c>
      <c r="P81" s="120">
        <v>-4837355.092000038</v>
      </c>
      <c r="Q81" s="128">
        <f t="shared" si="16"/>
        <v>-1809527.1720000384</v>
      </c>
      <c r="R81" s="123">
        <v>0</v>
      </c>
      <c r="S81" s="123">
        <v>-3526900.1</v>
      </c>
      <c r="T81" s="124">
        <f t="shared" si="17"/>
        <v>-3526900.1</v>
      </c>
      <c r="U81" s="117">
        <f t="shared" si="18"/>
        <v>-5033580.97768</v>
      </c>
      <c r="V81" s="117">
        <f t="shared" si="19"/>
        <v>6544220.877104952</v>
      </c>
      <c r="W81" s="117">
        <f t="shared" si="20"/>
        <v>1510639.899424952</v>
      </c>
      <c r="X81" s="117">
        <f t="shared" si="21"/>
        <v>0</v>
      </c>
      <c r="Y81" s="117">
        <f t="shared" si="22"/>
        <v>-14569801.024001373</v>
      </c>
      <c r="Z81" s="117">
        <f t="shared" si="23"/>
        <v>-14569801.024001377</v>
      </c>
    </row>
    <row r="82" spans="1:26" ht="21" customHeight="1">
      <c r="A82" s="274" t="s">
        <v>208</v>
      </c>
      <c r="B82" s="278"/>
      <c r="C82" s="278"/>
      <c r="D82" s="278"/>
      <c r="E82" s="279"/>
      <c r="F82" s="118">
        <v>199</v>
      </c>
      <c r="G82" s="129">
        <v>4782239.441245002</v>
      </c>
      <c r="H82" s="130">
        <v>-499596.58459985256</v>
      </c>
      <c r="I82" s="124">
        <v>4282642.856645149</v>
      </c>
      <c r="J82" s="129">
        <v>941781.1134258881</v>
      </c>
      <c r="K82" s="130">
        <v>19612743.89539592</v>
      </c>
      <c r="L82" s="124">
        <v>20554525.008821815</v>
      </c>
      <c r="O82" s="129">
        <f>O78+O79</f>
        <v>-11874207.280000037</v>
      </c>
      <c r="P82" s="130">
        <f>P78+P79</f>
        <v>12893427.914324053</v>
      </c>
      <c r="Q82" s="128">
        <f t="shared" si="16"/>
        <v>1019220.634324016</v>
      </c>
      <c r="R82" s="130">
        <f>R78+R79</f>
        <v>7617790.504320426</v>
      </c>
      <c r="S82" s="130">
        <f>S78+S79</f>
        <v>14730184.710000174</v>
      </c>
      <c r="T82" s="124">
        <f t="shared" si="17"/>
        <v>22347975.2143206</v>
      </c>
      <c r="U82" s="117">
        <f t="shared" si="18"/>
        <v>16656446.72124504</v>
      </c>
      <c r="V82" s="117">
        <f t="shared" si="19"/>
        <v>-13393024.498923905</v>
      </c>
      <c r="W82" s="117">
        <f t="shared" si="20"/>
        <v>3263422.222321133</v>
      </c>
      <c r="X82" s="117">
        <f t="shared" si="21"/>
        <v>-6676009.390894538</v>
      </c>
      <c r="Y82" s="117">
        <f t="shared" si="22"/>
        <v>4882559.185395746</v>
      </c>
      <c r="Z82" s="117">
        <f t="shared" si="23"/>
        <v>-1793450.2054987848</v>
      </c>
    </row>
    <row r="83" spans="1:26" ht="12.75">
      <c r="A83" s="274" t="s">
        <v>258</v>
      </c>
      <c r="B83" s="275"/>
      <c r="C83" s="275"/>
      <c r="D83" s="275"/>
      <c r="E83" s="276"/>
      <c r="F83" s="118">
        <v>200</v>
      </c>
      <c r="G83" s="122">
        <v>4752148.156117295</v>
      </c>
      <c r="H83" s="123">
        <v>-174211.39975053072</v>
      </c>
      <c r="I83" s="124">
        <v>4577936.756366764</v>
      </c>
      <c r="J83" s="122">
        <v>952902.7390591055</v>
      </c>
      <c r="K83" s="123">
        <v>20694822.787576556</v>
      </c>
      <c r="L83" s="124">
        <v>21647725.526635647</v>
      </c>
      <c r="O83" s="119">
        <v>-11849269.20000003</v>
      </c>
      <c r="P83" s="120">
        <v>12824941.204203058</v>
      </c>
      <c r="Q83" s="128">
        <f t="shared" si="16"/>
        <v>975672.0042030271</v>
      </c>
      <c r="R83" s="123">
        <v>7606489.26</v>
      </c>
      <c r="S83" s="123">
        <v>14727897.51</v>
      </c>
      <c r="T83" s="124">
        <f t="shared" si="17"/>
        <v>22334386.77</v>
      </c>
      <c r="U83" s="117">
        <f t="shared" si="18"/>
        <v>16601417.356117327</v>
      </c>
      <c r="V83" s="117">
        <f t="shared" si="19"/>
        <v>-12999152.603953589</v>
      </c>
      <c r="W83" s="117">
        <f t="shared" si="20"/>
        <v>3602264.752163737</v>
      </c>
      <c r="X83" s="117">
        <f t="shared" si="21"/>
        <v>-6653586.520940894</v>
      </c>
      <c r="Y83" s="117">
        <f t="shared" si="22"/>
        <v>5966925.277576556</v>
      </c>
      <c r="Z83" s="117">
        <f t="shared" si="23"/>
        <v>-686661.2433643527</v>
      </c>
    </row>
    <row r="84" spans="1:26" ht="12.75">
      <c r="A84" s="274" t="s">
        <v>259</v>
      </c>
      <c r="B84" s="275"/>
      <c r="C84" s="275"/>
      <c r="D84" s="275"/>
      <c r="E84" s="276"/>
      <c r="F84" s="118">
        <v>201</v>
      </c>
      <c r="G84" s="122">
        <v>30091.275127810077</v>
      </c>
      <c r="H84" s="123">
        <v>-325385.60484870966</v>
      </c>
      <c r="I84" s="124">
        <v>-295294.3297208996</v>
      </c>
      <c r="J84" s="122">
        <v>-11121.529512052723</v>
      </c>
      <c r="K84" s="123">
        <v>-1082079.1979272778</v>
      </c>
      <c r="L84" s="124">
        <v>-1093201.1274393303</v>
      </c>
      <c r="O84" s="119">
        <v>-24938.070000000007</v>
      </c>
      <c r="P84" s="120">
        <v>68485.14812089998</v>
      </c>
      <c r="Q84" s="128">
        <f t="shared" si="16"/>
        <v>43547.07812089997</v>
      </c>
      <c r="R84" s="123">
        <v>11301.23</v>
      </c>
      <c r="S84" s="123">
        <v>2287.21</v>
      </c>
      <c r="T84" s="124">
        <f t="shared" si="17"/>
        <v>13588.439999999999</v>
      </c>
      <c r="U84" s="117">
        <f t="shared" si="18"/>
        <v>55029.345127810084</v>
      </c>
      <c r="V84" s="117">
        <f t="shared" si="19"/>
        <v>-393870.75296960963</v>
      </c>
      <c r="W84" s="117">
        <f t="shared" si="20"/>
        <v>-338841.40784179955</v>
      </c>
      <c r="X84" s="117">
        <f t="shared" si="21"/>
        <v>-22422.759512052722</v>
      </c>
      <c r="Y84" s="117">
        <f t="shared" si="22"/>
        <v>-1084366.4079272777</v>
      </c>
      <c r="Z84" s="117">
        <f t="shared" si="23"/>
        <v>-1106789.5674393303</v>
      </c>
    </row>
    <row r="85" spans="1:26" ht="12.75">
      <c r="A85" s="274" t="s">
        <v>264</v>
      </c>
      <c r="B85" s="275"/>
      <c r="C85" s="275"/>
      <c r="D85" s="275"/>
      <c r="E85" s="275"/>
      <c r="F85" s="118">
        <v>202</v>
      </c>
      <c r="G85" s="122">
        <v>178281435.40692937</v>
      </c>
      <c r="H85" s="123">
        <v>675085842.9695477</v>
      </c>
      <c r="I85" s="124">
        <v>853367278.3764771</v>
      </c>
      <c r="J85" s="163">
        <v>199178138.30765653</v>
      </c>
      <c r="K85" s="123">
        <v>670974753.9101863</v>
      </c>
      <c r="L85" s="162">
        <v>870152892.217843</v>
      </c>
      <c r="O85" s="122">
        <f>+O7+O16+O30+O31+O32+O81</f>
        <v>153759390.88999996</v>
      </c>
      <c r="P85" s="123">
        <f>+P7+P16+P30+P31+P32+P81</f>
        <v>629976419.0979999</v>
      </c>
      <c r="Q85" s="128">
        <f t="shared" si="16"/>
        <v>783735809.9879999</v>
      </c>
      <c r="R85" s="123">
        <f>+R7+R16+R30+R31+R32+R81</f>
        <v>170125715.06</v>
      </c>
      <c r="S85" s="123">
        <f>+S7+S16+S30+S31+S32+S81</f>
        <v>638408636.4700001</v>
      </c>
      <c r="T85" s="124">
        <f t="shared" si="17"/>
        <v>808534351.5300002</v>
      </c>
      <c r="U85" s="117">
        <f t="shared" si="18"/>
        <v>24522044.516929418</v>
      </c>
      <c r="V85" s="117">
        <f t="shared" si="19"/>
        <v>45109423.87154782</v>
      </c>
      <c r="W85" s="117">
        <f t="shared" si="20"/>
        <v>69631468.3884772</v>
      </c>
      <c r="X85" s="117">
        <f t="shared" si="21"/>
        <v>29052423.247656524</v>
      </c>
      <c r="Y85" s="117">
        <f t="shared" si="22"/>
        <v>32566117.440186143</v>
      </c>
      <c r="Z85" s="117">
        <f t="shared" si="23"/>
        <v>61618540.687842846</v>
      </c>
    </row>
    <row r="86" spans="1:26" ht="12.75">
      <c r="A86" s="274" t="s">
        <v>265</v>
      </c>
      <c r="B86" s="275"/>
      <c r="C86" s="275"/>
      <c r="D86" s="275"/>
      <c r="E86" s="275"/>
      <c r="F86" s="118">
        <v>203</v>
      </c>
      <c r="G86" s="129">
        <v>-173499195.9656844</v>
      </c>
      <c r="H86" s="130">
        <v>-675585439.5541477</v>
      </c>
      <c r="I86" s="124">
        <v>-849084635.5198321</v>
      </c>
      <c r="J86" s="163">
        <v>-198236357.19423074</v>
      </c>
      <c r="K86" s="123">
        <v>-651362010.014791</v>
      </c>
      <c r="L86" s="162">
        <v>-849598367.209022</v>
      </c>
      <c r="O86" s="122">
        <f>+O33+O42+O50+O54+O57+O66+O74+O77+O80</f>
        <v>-165633598.17</v>
      </c>
      <c r="P86" s="123">
        <f>+P33+P42+P50+P54+P57+P66+P74+P77+P80</f>
        <v>-617082991.1836758</v>
      </c>
      <c r="Q86" s="128">
        <f t="shared" si="16"/>
        <v>-782716589.3536757</v>
      </c>
      <c r="R86" s="123">
        <f>+R33+R42+R50+R54+R57+R66+R74+R77+R80</f>
        <v>-162507924.55567956</v>
      </c>
      <c r="S86" s="123">
        <f>+S33+S42+S50+S54+S57+S66+S74+S77+S80</f>
        <v>-623678451.7600001</v>
      </c>
      <c r="T86" s="124">
        <f t="shared" si="17"/>
        <v>-786186376.3156797</v>
      </c>
      <c r="U86" s="117">
        <f t="shared" si="18"/>
        <v>-7865597.795684427</v>
      </c>
      <c r="V86" s="117">
        <f t="shared" si="19"/>
        <v>-58502448.370471954</v>
      </c>
      <c r="W86" s="117">
        <f t="shared" si="20"/>
        <v>-66368046.16615641</v>
      </c>
      <c r="X86" s="117">
        <f t="shared" si="21"/>
        <v>-35728432.638551176</v>
      </c>
      <c r="Y86" s="117">
        <f t="shared" si="22"/>
        <v>-27683558.254790902</v>
      </c>
      <c r="Z86" s="117">
        <f t="shared" si="23"/>
        <v>-63411990.893342376</v>
      </c>
    </row>
    <row r="87" spans="1:26" ht="12.75">
      <c r="A87" s="274" t="s">
        <v>209</v>
      </c>
      <c r="B87" s="278"/>
      <c r="C87" s="278"/>
      <c r="D87" s="278"/>
      <c r="E87" s="278"/>
      <c r="F87" s="118">
        <v>204</v>
      </c>
      <c r="G87" s="122">
        <v>175746.47000001185</v>
      </c>
      <c r="H87" s="123">
        <v>12469519.710994601</v>
      </c>
      <c r="I87" s="124">
        <v>12645266.180994613</v>
      </c>
      <c r="J87" s="129">
        <v>3029004.930723585</v>
      </c>
      <c r="K87" s="130">
        <v>-16545062.049507797</v>
      </c>
      <c r="L87" s="124">
        <v>-13516057.118784219</v>
      </c>
      <c r="O87" s="129">
        <f>SUM(O88:O94)-O95</f>
        <v>-17186613.955</v>
      </c>
      <c r="P87" s="130">
        <f>SUM(P88:P94)-P95</f>
        <v>-32191943.934999995</v>
      </c>
      <c r="Q87" s="128">
        <f t="shared" si="16"/>
        <v>-49378557.88999999</v>
      </c>
      <c r="R87" s="130">
        <f>SUM(R88:R94)-R95</f>
        <v>2552942.98</v>
      </c>
      <c r="S87" s="130">
        <f>SUM(S88:S94)-S95</f>
        <v>-8430420.48</v>
      </c>
      <c r="T87" s="124">
        <f t="shared" si="17"/>
        <v>-5877477.5</v>
      </c>
      <c r="U87" s="117">
        <f t="shared" si="18"/>
        <v>17362360.425000012</v>
      </c>
      <c r="V87" s="117">
        <f t="shared" si="19"/>
        <v>44661463.645994596</v>
      </c>
      <c r="W87" s="117">
        <f t="shared" si="20"/>
        <v>62023824.07099461</v>
      </c>
      <c r="X87" s="117">
        <f t="shared" si="21"/>
        <v>476061.9507235852</v>
      </c>
      <c r="Y87" s="117">
        <f t="shared" si="22"/>
        <v>-8114641.569507796</v>
      </c>
      <c r="Z87" s="117">
        <f t="shared" si="23"/>
        <v>-7638579.618784219</v>
      </c>
    </row>
    <row r="88" spans="1:26" ht="19.5" customHeight="1">
      <c r="A88" s="277" t="s">
        <v>266</v>
      </c>
      <c r="B88" s="278"/>
      <c r="C88" s="278"/>
      <c r="D88" s="278"/>
      <c r="E88" s="278"/>
      <c r="F88" s="118">
        <v>205</v>
      </c>
      <c r="G88" s="122">
        <v>0</v>
      </c>
      <c r="H88" s="123">
        <v>240407.74595109123</v>
      </c>
      <c r="I88" s="124">
        <v>240407.74595109123</v>
      </c>
      <c r="J88" s="122">
        <v>390793.60072358116</v>
      </c>
      <c r="K88" s="123">
        <v>655231.3901401105</v>
      </c>
      <c r="L88" s="124">
        <v>1046024.9908636915</v>
      </c>
      <c r="O88" s="119">
        <v>0</v>
      </c>
      <c r="P88" s="120">
        <v>-305605.15</v>
      </c>
      <c r="Q88" s="128">
        <f t="shared" si="16"/>
        <v>-305605.15</v>
      </c>
      <c r="R88" s="123">
        <v>-67879.73</v>
      </c>
      <c r="S88" s="123">
        <v>249084.83</v>
      </c>
      <c r="T88" s="124">
        <f t="shared" si="17"/>
        <v>181205.09999999998</v>
      </c>
      <c r="U88" s="117">
        <f t="shared" si="18"/>
        <v>0</v>
      </c>
      <c r="V88" s="117">
        <f t="shared" si="19"/>
        <v>546012.8959510913</v>
      </c>
      <c r="W88" s="117">
        <f t="shared" si="20"/>
        <v>546012.8959510913</v>
      </c>
      <c r="X88" s="117">
        <f t="shared" si="21"/>
        <v>458673.33072358114</v>
      </c>
      <c r="Y88" s="117">
        <f t="shared" si="22"/>
        <v>406146.56014011055</v>
      </c>
      <c r="Z88" s="117">
        <f t="shared" si="23"/>
        <v>864819.8908636916</v>
      </c>
    </row>
    <row r="89" spans="1:26" ht="23.25" customHeight="1">
      <c r="A89" s="277" t="s">
        <v>267</v>
      </c>
      <c r="B89" s="278"/>
      <c r="C89" s="278"/>
      <c r="D89" s="278"/>
      <c r="E89" s="278"/>
      <c r="F89" s="118">
        <v>206</v>
      </c>
      <c r="G89" s="122">
        <v>175746.47000001185</v>
      </c>
      <c r="H89" s="123">
        <v>12292900.954778802</v>
      </c>
      <c r="I89" s="161">
        <v>12468647.424778813</v>
      </c>
      <c r="J89" s="122">
        <v>3297764.160000004</v>
      </c>
      <c r="K89" s="123">
        <v>-2751441.495425619</v>
      </c>
      <c r="L89" s="124">
        <v>546322.6645743847</v>
      </c>
      <c r="O89" s="119">
        <v>-17186613.955</v>
      </c>
      <c r="P89" s="120">
        <v>-31886338.784999996</v>
      </c>
      <c r="Q89" s="128">
        <f t="shared" si="16"/>
        <v>-49072952.739999995</v>
      </c>
      <c r="R89" s="123">
        <v>3276028.39</v>
      </c>
      <c r="S89" s="123">
        <v>-10440708.51</v>
      </c>
      <c r="T89" s="124">
        <f t="shared" si="17"/>
        <v>-7164680.119999999</v>
      </c>
      <c r="U89" s="117">
        <f t="shared" si="18"/>
        <v>17362360.425000012</v>
      </c>
      <c r="V89" s="117">
        <f t="shared" si="19"/>
        <v>44179239.7397788</v>
      </c>
      <c r="W89" s="117">
        <f t="shared" si="20"/>
        <v>61541600.164778806</v>
      </c>
      <c r="X89" s="117">
        <f t="shared" si="21"/>
        <v>21735.770000003744</v>
      </c>
      <c r="Y89" s="117">
        <f t="shared" si="22"/>
        <v>7689267.014574381</v>
      </c>
      <c r="Z89" s="117">
        <f t="shared" si="23"/>
        <v>7711002.784574384</v>
      </c>
    </row>
    <row r="90" spans="1:26" ht="21.75" customHeight="1">
      <c r="A90" s="277" t="s">
        <v>268</v>
      </c>
      <c r="B90" s="278"/>
      <c r="C90" s="278"/>
      <c r="D90" s="278"/>
      <c r="E90" s="278"/>
      <c r="F90" s="118">
        <v>207</v>
      </c>
      <c r="G90" s="122">
        <v>0</v>
      </c>
      <c r="H90" s="123">
        <v>-63788.989735290714</v>
      </c>
      <c r="I90" s="161">
        <v>-63788.989735290714</v>
      </c>
      <c r="J90" s="122">
        <v>0</v>
      </c>
      <c r="K90" s="123">
        <v>-17134623.049124055</v>
      </c>
      <c r="L90" s="124">
        <v>-17134623.049124055</v>
      </c>
      <c r="O90" s="119">
        <v>0</v>
      </c>
      <c r="P90" s="120">
        <v>0</v>
      </c>
      <c r="Q90" s="128">
        <f t="shared" si="16"/>
        <v>0</v>
      </c>
      <c r="R90" s="123">
        <v>0</v>
      </c>
      <c r="S90" s="123">
        <v>-15336.21</v>
      </c>
      <c r="T90" s="124">
        <f t="shared" si="17"/>
        <v>-15336.21</v>
      </c>
      <c r="U90" s="117">
        <f t="shared" si="18"/>
        <v>0</v>
      </c>
      <c r="V90" s="117">
        <f t="shared" si="19"/>
        <v>-63788.989735290714</v>
      </c>
      <c r="W90" s="117">
        <f t="shared" si="20"/>
        <v>-63788.989735290714</v>
      </c>
      <c r="X90" s="117">
        <f t="shared" si="21"/>
        <v>0</v>
      </c>
      <c r="Y90" s="117">
        <f t="shared" si="22"/>
        <v>-17119286.839124054</v>
      </c>
      <c r="Z90" s="117">
        <f t="shared" si="23"/>
        <v>-17119286.839124054</v>
      </c>
    </row>
    <row r="91" spans="1:26" ht="21" customHeight="1">
      <c r="A91" s="277" t="s">
        <v>269</v>
      </c>
      <c r="B91" s="278"/>
      <c r="C91" s="278"/>
      <c r="D91" s="278"/>
      <c r="E91" s="278"/>
      <c r="F91" s="118">
        <v>208</v>
      </c>
      <c r="G91" s="122">
        <v>0</v>
      </c>
      <c r="H91" s="123">
        <v>0</v>
      </c>
      <c r="I91" s="161">
        <v>0</v>
      </c>
      <c r="J91" s="122">
        <v>0</v>
      </c>
      <c r="K91" s="123">
        <v>0</v>
      </c>
      <c r="L91" s="124">
        <v>0</v>
      </c>
      <c r="O91" s="119">
        <v>0</v>
      </c>
      <c r="P91" s="120">
        <v>0</v>
      </c>
      <c r="Q91" s="128">
        <f t="shared" si="16"/>
        <v>0</v>
      </c>
      <c r="R91" s="123">
        <v>0</v>
      </c>
      <c r="S91" s="123">
        <v>0</v>
      </c>
      <c r="T91" s="124">
        <f t="shared" si="17"/>
        <v>0</v>
      </c>
      <c r="U91" s="117">
        <f t="shared" si="18"/>
        <v>0</v>
      </c>
      <c r="V91" s="117">
        <f t="shared" si="19"/>
        <v>0</v>
      </c>
      <c r="W91" s="117">
        <f t="shared" si="20"/>
        <v>0</v>
      </c>
      <c r="X91" s="117">
        <f t="shared" si="21"/>
        <v>0</v>
      </c>
      <c r="Y91" s="117">
        <f t="shared" si="22"/>
        <v>0</v>
      </c>
      <c r="Z91" s="117">
        <f t="shared" si="23"/>
        <v>0</v>
      </c>
    </row>
    <row r="92" spans="1:26" ht="12.75">
      <c r="A92" s="277" t="s">
        <v>270</v>
      </c>
      <c r="B92" s="278"/>
      <c r="C92" s="278"/>
      <c r="D92" s="278"/>
      <c r="E92" s="278"/>
      <c r="F92" s="118">
        <v>209</v>
      </c>
      <c r="G92" s="122">
        <v>0</v>
      </c>
      <c r="H92" s="123">
        <v>0</v>
      </c>
      <c r="I92" s="161">
        <v>0</v>
      </c>
      <c r="J92" s="122">
        <v>0</v>
      </c>
      <c r="K92" s="123">
        <v>0</v>
      </c>
      <c r="L92" s="124">
        <v>0</v>
      </c>
      <c r="O92" s="119">
        <v>0</v>
      </c>
      <c r="P92" s="120">
        <v>0</v>
      </c>
      <c r="Q92" s="128">
        <f t="shared" si="16"/>
        <v>0</v>
      </c>
      <c r="R92" s="123">
        <v>0</v>
      </c>
      <c r="S92" s="123">
        <v>0</v>
      </c>
      <c r="T92" s="124">
        <f t="shared" si="17"/>
        <v>0</v>
      </c>
      <c r="U92" s="117">
        <f t="shared" si="18"/>
        <v>0</v>
      </c>
      <c r="V92" s="117">
        <f t="shared" si="19"/>
        <v>0</v>
      </c>
      <c r="W92" s="117">
        <f t="shared" si="20"/>
        <v>0</v>
      </c>
      <c r="X92" s="117">
        <f t="shared" si="21"/>
        <v>0</v>
      </c>
      <c r="Y92" s="117">
        <f t="shared" si="22"/>
        <v>0</v>
      </c>
      <c r="Z92" s="117">
        <f t="shared" si="23"/>
        <v>0</v>
      </c>
    </row>
    <row r="93" spans="1:26" ht="22.5" customHeight="1">
      <c r="A93" s="277" t="s">
        <v>271</v>
      </c>
      <c r="B93" s="278"/>
      <c r="C93" s="278"/>
      <c r="D93" s="278"/>
      <c r="E93" s="278"/>
      <c r="F93" s="118">
        <v>210</v>
      </c>
      <c r="G93" s="122">
        <v>0</v>
      </c>
      <c r="H93" s="123">
        <v>0</v>
      </c>
      <c r="I93" s="161">
        <v>0</v>
      </c>
      <c r="J93" s="122">
        <v>0</v>
      </c>
      <c r="K93" s="123">
        <v>0</v>
      </c>
      <c r="L93" s="124">
        <v>0</v>
      </c>
      <c r="O93" s="119">
        <v>0</v>
      </c>
      <c r="P93" s="120">
        <v>0</v>
      </c>
      <c r="Q93" s="128">
        <f t="shared" si="16"/>
        <v>0</v>
      </c>
      <c r="R93" s="123">
        <v>0</v>
      </c>
      <c r="S93" s="123">
        <v>0</v>
      </c>
      <c r="T93" s="124">
        <f t="shared" si="17"/>
        <v>0</v>
      </c>
      <c r="U93" s="117">
        <f t="shared" si="18"/>
        <v>0</v>
      </c>
      <c r="V93" s="117">
        <f t="shared" si="19"/>
        <v>0</v>
      </c>
      <c r="W93" s="117">
        <f t="shared" si="20"/>
        <v>0</v>
      </c>
      <c r="X93" s="117">
        <f t="shared" si="21"/>
        <v>0</v>
      </c>
      <c r="Y93" s="117">
        <f t="shared" si="22"/>
        <v>0</v>
      </c>
      <c r="Z93" s="117">
        <f t="shared" si="23"/>
        <v>0</v>
      </c>
    </row>
    <row r="94" spans="1:26" ht="12.75">
      <c r="A94" s="277" t="s">
        <v>272</v>
      </c>
      <c r="B94" s="278"/>
      <c r="C94" s="278"/>
      <c r="D94" s="278"/>
      <c r="E94" s="278"/>
      <c r="F94" s="118">
        <v>211</v>
      </c>
      <c r="G94" s="122">
        <v>0</v>
      </c>
      <c r="H94" s="123">
        <v>0</v>
      </c>
      <c r="I94" s="161">
        <v>0</v>
      </c>
      <c r="J94" s="122">
        <v>0</v>
      </c>
      <c r="K94" s="123">
        <v>0</v>
      </c>
      <c r="L94" s="124">
        <v>0</v>
      </c>
      <c r="O94" s="119">
        <v>0</v>
      </c>
      <c r="P94" s="120">
        <v>0</v>
      </c>
      <c r="Q94" s="128">
        <f t="shared" si="16"/>
        <v>0</v>
      </c>
      <c r="R94" s="123">
        <v>0</v>
      </c>
      <c r="S94" s="123">
        <v>0</v>
      </c>
      <c r="T94" s="124">
        <f t="shared" si="17"/>
        <v>0</v>
      </c>
      <c r="U94" s="117">
        <f t="shared" si="18"/>
        <v>0</v>
      </c>
      <c r="V94" s="117">
        <f t="shared" si="19"/>
        <v>0</v>
      </c>
      <c r="W94" s="117">
        <f t="shared" si="20"/>
        <v>0</v>
      </c>
      <c r="X94" s="117">
        <f t="shared" si="21"/>
        <v>0</v>
      </c>
      <c r="Y94" s="117">
        <f t="shared" si="22"/>
        <v>0</v>
      </c>
      <c r="Z94" s="117">
        <f t="shared" si="23"/>
        <v>0</v>
      </c>
    </row>
    <row r="95" spans="1:26" ht="12.75">
      <c r="A95" s="277" t="s">
        <v>273</v>
      </c>
      <c r="B95" s="278"/>
      <c r="C95" s="278"/>
      <c r="D95" s="278"/>
      <c r="E95" s="278"/>
      <c r="F95" s="118">
        <v>212</v>
      </c>
      <c r="G95" s="122">
        <v>0</v>
      </c>
      <c r="H95" s="123">
        <v>0</v>
      </c>
      <c r="I95" s="161">
        <v>0</v>
      </c>
      <c r="J95" s="122">
        <v>659552.8300000001</v>
      </c>
      <c r="K95" s="123">
        <v>-2685771.104901769</v>
      </c>
      <c r="L95" s="124">
        <v>-2026218.27490177</v>
      </c>
      <c r="O95" s="119">
        <v>0</v>
      </c>
      <c r="P95" s="120">
        <v>0</v>
      </c>
      <c r="Q95" s="128">
        <f t="shared" si="16"/>
        <v>0</v>
      </c>
      <c r="R95" s="123">
        <v>655205.68</v>
      </c>
      <c r="S95" s="123">
        <v>-1776539.41</v>
      </c>
      <c r="T95" s="124">
        <f t="shared" si="17"/>
        <v>-1121333.73</v>
      </c>
      <c r="U95" s="117">
        <f t="shared" si="18"/>
        <v>0</v>
      </c>
      <c r="V95" s="117">
        <f t="shared" si="19"/>
        <v>0</v>
      </c>
      <c r="W95" s="117">
        <f t="shared" si="20"/>
        <v>0</v>
      </c>
      <c r="X95" s="117">
        <f t="shared" si="21"/>
        <v>4347.150000000023</v>
      </c>
      <c r="Y95" s="117">
        <f t="shared" si="22"/>
        <v>-909231.6949017693</v>
      </c>
      <c r="Z95" s="117">
        <f t="shared" si="23"/>
        <v>-904884.5449017701</v>
      </c>
    </row>
    <row r="96" spans="1:26" ht="12.75">
      <c r="A96" s="274" t="s">
        <v>207</v>
      </c>
      <c r="B96" s="278"/>
      <c r="C96" s="278"/>
      <c r="D96" s="278"/>
      <c r="E96" s="278"/>
      <c r="F96" s="118">
        <v>213</v>
      </c>
      <c r="G96" s="129">
        <v>4957985.911245013</v>
      </c>
      <c r="H96" s="130">
        <v>11969922.729527071</v>
      </c>
      <c r="I96" s="161">
        <v>16927908.640772082</v>
      </c>
      <c r="J96" s="129">
        <v>3970786.0441494584</v>
      </c>
      <c r="K96" s="130">
        <v>3067681.845888138</v>
      </c>
      <c r="L96" s="124">
        <v>7038467.890037596</v>
      </c>
      <c r="O96" s="129">
        <f>O82+O87</f>
        <v>-29060821.235000037</v>
      </c>
      <c r="P96" s="130">
        <f>P82+P87</f>
        <v>-19298516.020675942</v>
      </c>
      <c r="Q96" s="128">
        <f t="shared" si="16"/>
        <v>-48359337.25567598</v>
      </c>
      <c r="R96" s="130">
        <f>R82+R87</f>
        <v>10170733.484320426</v>
      </c>
      <c r="S96" s="130">
        <f>S82+S87</f>
        <v>6299764.230000174</v>
      </c>
      <c r="T96" s="124">
        <f t="shared" si="17"/>
        <v>16470497.7143206</v>
      </c>
      <c r="U96" s="117">
        <f t="shared" si="18"/>
        <v>34018807.14624505</v>
      </c>
      <c r="V96" s="117">
        <f t="shared" si="19"/>
        <v>31268438.750203013</v>
      </c>
      <c r="W96" s="117">
        <f t="shared" si="20"/>
        <v>65287245.89644806</v>
      </c>
      <c r="X96" s="117">
        <f t="shared" si="21"/>
        <v>-6199947.440170968</v>
      </c>
      <c r="Y96" s="117">
        <f t="shared" si="22"/>
        <v>-3232082.384112036</v>
      </c>
      <c r="Z96" s="117">
        <f t="shared" si="23"/>
        <v>-9432029.824283004</v>
      </c>
    </row>
    <row r="97" spans="1:26" ht="12.75">
      <c r="A97" s="274" t="s">
        <v>258</v>
      </c>
      <c r="B97" s="275"/>
      <c r="C97" s="275"/>
      <c r="D97" s="275"/>
      <c r="E97" s="276"/>
      <c r="F97" s="118">
        <v>214</v>
      </c>
      <c r="G97" s="122">
        <v>4927894.636117382</v>
      </c>
      <c r="H97" s="123">
        <v>12078413.97529298</v>
      </c>
      <c r="I97" s="161">
        <v>17006308.611410365</v>
      </c>
      <c r="J97" s="122">
        <v>3966903.9992025346</v>
      </c>
      <c r="K97" s="123">
        <v>4280423.576161593</v>
      </c>
      <c r="L97" s="124">
        <v>8247327.575364143</v>
      </c>
      <c r="O97" s="122">
        <v>-29035883.165000048</v>
      </c>
      <c r="P97" s="123">
        <v>-19084329.710796863</v>
      </c>
      <c r="Q97" s="128">
        <f t="shared" si="16"/>
        <v>-48120212.875796914</v>
      </c>
      <c r="R97" s="123">
        <v>10160306.37</v>
      </c>
      <c r="S97" s="123">
        <v>6302863.02</v>
      </c>
      <c r="T97" s="124">
        <f t="shared" si="17"/>
        <v>16463169.389999999</v>
      </c>
      <c r="U97" s="117">
        <f t="shared" si="18"/>
        <v>33963777.80111743</v>
      </c>
      <c r="V97" s="117">
        <f t="shared" si="19"/>
        <v>31162743.686089844</v>
      </c>
      <c r="W97" s="117">
        <f t="shared" si="20"/>
        <v>65126521.48720728</v>
      </c>
      <c r="X97" s="117">
        <f t="shared" si="21"/>
        <v>-6193402.370797465</v>
      </c>
      <c r="Y97" s="117">
        <f t="shared" si="22"/>
        <v>-2022439.4438384064</v>
      </c>
      <c r="Z97" s="117">
        <f t="shared" si="23"/>
        <v>-8215841.814635856</v>
      </c>
    </row>
    <row r="98" spans="1:26" ht="12.75">
      <c r="A98" s="274" t="s">
        <v>259</v>
      </c>
      <c r="B98" s="275"/>
      <c r="C98" s="275"/>
      <c r="D98" s="275"/>
      <c r="E98" s="276"/>
      <c r="F98" s="118">
        <v>215</v>
      </c>
      <c r="G98" s="122">
        <v>30091.275127810077</v>
      </c>
      <c r="H98" s="123">
        <v>-108491.24484870955</v>
      </c>
      <c r="I98" s="161">
        <v>-78399.96972089948</v>
      </c>
      <c r="J98" s="122">
        <v>3882.0449467978233</v>
      </c>
      <c r="K98" s="123">
        <v>-1212741.8682731977</v>
      </c>
      <c r="L98" s="124">
        <v>-1208859.8233263998</v>
      </c>
      <c r="O98" s="122">
        <v>-24938.070000000007</v>
      </c>
      <c r="P98" s="123">
        <v>-214187.28309300003</v>
      </c>
      <c r="Q98" s="128">
        <f t="shared" si="16"/>
        <v>-239125.35309300004</v>
      </c>
      <c r="R98" s="123">
        <v>10427.09</v>
      </c>
      <c r="S98" s="123">
        <v>-3098.78</v>
      </c>
      <c r="T98" s="124">
        <f t="shared" si="17"/>
        <v>7328.3099999999995</v>
      </c>
      <c r="U98" s="117">
        <f t="shared" si="18"/>
        <v>55029.345127810084</v>
      </c>
      <c r="V98" s="117">
        <f t="shared" si="19"/>
        <v>105696.03824429048</v>
      </c>
      <c r="W98" s="117">
        <f t="shared" si="20"/>
        <v>160725.38337210056</v>
      </c>
      <c r="X98" s="117">
        <f t="shared" si="21"/>
        <v>-6545.045053202177</v>
      </c>
      <c r="Y98" s="117">
        <f t="shared" si="22"/>
        <v>-1209643.0882731976</v>
      </c>
      <c r="Z98" s="117">
        <f t="shared" si="23"/>
        <v>-1216188.1333263998</v>
      </c>
    </row>
    <row r="99" spans="1:26" ht="12.75">
      <c r="A99" s="264" t="s">
        <v>298</v>
      </c>
      <c r="B99" s="266"/>
      <c r="C99" s="266"/>
      <c r="D99" s="266"/>
      <c r="E99" s="266"/>
      <c r="F99" s="133">
        <v>216</v>
      </c>
      <c r="G99" s="151">
        <v>0</v>
      </c>
      <c r="H99" s="137">
        <v>0</v>
      </c>
      <c r="I99" s="160">
        <v>0</v>
      </c>
      <c r="J99" s="151">
        <v>0</v>
      </c>
      <c r="K99" s="137">
        <v>0</v>
      </c>
      <c r="L99" s="152">
        <v>0</v>
      </c>
      <c r="O99" s="151">
        <v>0</v>
      </c>
      <c r="P99" s="137">
        <v>0</v>
      </c>
      <c r="Q99" s="159">
        <f t="shared" si="16"/>
        <v>0</v>
      </c>
      <c r="R99" s="137">
        <v>0</v>
      </c>
      <c r="S99" s="137">
        <v>0</v>
      </c>
      <c r="T99" s="152">
        <f t="shared" si="17"/>
        <v>0</v>
      </c>
      <c r="U99" s="117">
        <f t="shared" si="18"/>
        <v>0</v>
      </c>
      <c r="V99" s="117">
        <f t="shared" si="19"/>
        <v>0</v>
      </c>
      <c r="W99" s="117">
        <f t="shared" si="20"/>
        <v>0</v>
      </c>
      <c r="X99" s="117">
        <f t="shared" si="21"/>
        <v>0</v>
      </c>
      <c r="Y99" s="117">
        <f t="shared" si="22"/>
        <v>0</v>
      </c>
      <c r="Z99" s="117">
        <f t="shared" si="23"/>
        <v>0</v>
      </c>
    </row>
    <row r="100" spans="1:12" ht="12.75">
      <c r="A100" s="296" t="s">
        <v>377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</row>
  </sheetData>
  <sheetProtection/>
  <mergeCells count="102"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73:E73"/>
    <mergeCell ref="A74:E74"/>
    <mergeCell ref="A75:E75"/>
    <mergeCell ref="A76:E76"/>
    <mergeCell ref="A77:E77"/>
    <mergeCell ref="A78:E78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1:L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</mergeCells>
  <dataValidations count="1">
    <dataValidation allowBlank="1" sqref="A1:L65536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6" ySplit="6" topLeftCell="G76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L84" sqref="L84"/>
    </sheetView>
  </sheetViews>
  <sheetFormatPr defaultColWidth="9.140625" defaultRowHeight="12.75"/>
  <cols>
    <col min="1" max="5" width="9.140625" style="100" customWidth="1"/>
    <col min="6" max="6" width="9.28125" style="100" bestFit="1" customWidth="1"/>
    <col min="7" max="9" width="11.140625" style="100" customWidth="1"/>
    <col min="10" max="10" width="10.140625" style="100" bestFit="1" customWidth="1"/>
    <col min="11" max="12" width="11.421875" style="100" bestFit="1" customWidth="1"/>
    <col min="13" max="16384" width="9.140625" style="100" customWidth="1"/>
  </cols>
  <sheetData>
    <row r="1" spans="1:12" ht="15.75">
      <c r="A1" s="293" t="s">
        <v>376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2" customHeight="1">
      <c r="A2" s="297" t="s">
        <v>432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3.5" customHeight="1">
      <c r="A3" s="168"/>
      <c r="B3" s="169"/>
      <c r="C3" s="169"/>
      <c r="D3" s="170"/>
      <c r="E3" s="170"/>
      <c r="F3" s="170"/>
      <c r="G3" s="165"/>
      <c r="H3" s="165"/>
      <c r="I3" s="164"/>
      <c r="J3" s="171"/>
      <c r="K3" s="298" t="s">
        <v>58</v>
      </c>
      <c r="L3" s="298"/>
    </row>
    <row r="4" spans="1:12" ht="12.75" customHeight="1">
      <c r="A4" s="283" t="s">
        <v>2</v>
      </c>
      <c r="B4" s="292"/>
      <c r="C4" s="292"/>
      <c r="D4" s="292"/>
      <c r="E4" s="292"/>
      <c r="F4" s="283" t="s">
        <v>222</v>
      </c>
      <c r="G4" s="283" t="s">
        <v>373</v>
      </c>
      <c r="H4" s="292"/>
      <c r="I4" s="292"/>
      <c r="J4" s="283" t="s">
        <v>374</v>
      </c>
      <c r="K4" s="292"/>
      <c r="L4" s="292"/>
    </row>
    <row r="5" spans="1:12" ht="12.75">
      <c r="A5" s="292"/>
      <c r="B5" s="292"/>
      <c r="C5" s="292"/>
      <c r="D5" s="292"/>
      <c r="E5" s="292"/>
      <c r="F5" s="292"/>
      <c r="G5" s="105" t="s">
        <v>360</v>
      </c>
      <c r="H5" s="105" t="s">
        <v>361</v>
      </c>
      <c r="I5" s="105" t="s">
        <v>362</v>
      </c>
      <c r="J5" s="105" t="s">
        <v>360</v>
      </c>
      <c r="K5" s="105" t="s">
        <v>361</v>
      </c>
      <c r="L5" s="105" t="s">
        <v>362</v>
      </c>
    </row>
    <row r="6" spans="1:12" ht="12.75">
      <c r="A6" s="283">
        <v>1</v>
      </c>
      <c r="B6" s="283"/>
      <c r="C6" s="283"/>
      <c r="D6" s="283"/>
      <c r="E6" s="283"/>
      <c r="F6" s="106">
        <v>2</v>
      </c>
      <c r="G6" s="106">
        <v>3</v>
      </c>
      <c r="H6" s="106">
        <v>4</v>
      </c>
      <c r="I6" s="106" t="s">
        <v>56</v>
      </c>
      <c r="J6" s="106">
        <v>6</v>
      </c>
      <c r="K6" s="106">
        <v>7</v>
      </c>
      <c r="L6" s="106" t="s">
        <v>57</v>
      </c>
    </row>
    <row r="7" spans="1:12" ht="12.75">
      <c r="A7" s="272" t="s">
        <v>99</v>
      </c>
      <c r="B7" s="273"/>
      <c r="C7" s="273"/>
      <c r="D7" s="273"/>
      <c r="E7" s="282"/>
      <c r="F7" s="108">
        <v>124</v>
      </c>
      <c r="G7" s="112">
        <v>600299705.4845059</v>
      </c>
      <c r="H7" s="113">
        <v>2087045162.7284026</v>
      </c>
      <c r="I7" s="114">
        <v>2687344868.2129087</v>
      </c>
      <c r="J7" s="112">
        <v>628458918.47838</v>
      </c>
      <c r="K7" s="113">
        <v>2023256863.2848306</v>
      </c>
      <c r="L7" s="114">
        <v>2651715781.7632103</v>
      </c>
    </row>
    <row r="8" spans="1:12" ht="12.75">
      <c r="A8" s="277" t="s">
        <v>197</v>
      </c>
      <c r="B8" s="278"/>
      <c r="C8" s="278"/>
      <c r="D8" s="278"/>
      <c r="E8" s="279"/>
      <c r="F8" s="118">
        <v>125</v>
      </c>
      <c r="G8" s="122">
        <v>601917371.8763531</v>
      </c>
      <c r="H8" s="123">
        <v>2364866624.828099</v>
      </c>
      <c r="I8" s="124">
        <v>2966783996.704452</v>
      </c>
      <c r="J8" s="122">
        <v>629582567.8949538</v>
      </c>
      <c r="K8" s="123">
        <v>2388655082.2678366</v>
      </c>
      <c r="L8" s="124">
        <v>3018237650.1627903</v>
      </c>
    </row>
    <row r="9" spans="1:12" ht="12.75">
      <c r="A9" s="277" t="s">
        <v>198</v>
      </c>
      <c r="B9" s="278"/>
      <c r="C9" s="278"/>
      <c r="D9" s="278"/>
      <c r="E9" s="279"/>
      <c r="F9" s="118">
        <v>126</v>
      </c>
      <c r="G9" s="122">
        <v>0</v>
      </c>
      <c r="H9" s="123">
        <v>1435264.4500000002</v>
      </c>
      <c r="I9" s="124">
        <v>1435264.4500000002</v>
      </c>
      <c r="J9" s="122">
        <v>0</v>
      </c>
      <c r="K9" s="123">
        <v>2480093.5275007994</v>
      </c>
      <c r="L9" s="124">
        <v>2480093.5275007994</v>
      </c>
    </row>
    <row r="10" spans="1:12" ht="25.5" customHeight="1">
      <c r="A10" s="277" t="s">
        <v>199</v>
      </c>
      <c r="B10" s="278"/>
      <c r="C10" s="278"/>
      <c r="D10" s="278"/>
      <c r="E10" s="279"/>
      <c r="F10" s="118">
        <v>127</v>
      </c>
      <c r="G10" s="122">
        <v>0</v>
      </c>
      <c r="H10" s="123">
        <v>-8600958.741120422</v>
      </c>
      <c r="I10" s="124">
        <v>-8600958.741120422</v>
      </c>
      <c r="J10" s="122">
        <v>0</v>
      </c>
      <c r="K10" s="123">
        <v>5100010.504661374</v>
      </c>
      <c r="L10" s="124">
        <v>5100010.504661374</v>
      </c>
    </row>
    <row r="11" spans="1:12" ht="12.75">
      <c r="A11" s="277" t="s">
        <v>200</v>
      </c>
      <c r="B11" s="278"/>
      <c r="C11" s="278"/>
      <c r="D11" s="278"/>
      <c r="E11" s="279"/>
      <c r="F11" s="118">
        <v>128</v>
      </c>
      <c r="G11" s="122">
        <v>-396716.6</v>
      </c>
      <c r="H11" s="123">
        <v>-276660917.53259987</v>
      </c>
      <c r="I11" s="124">
        <v>-277057634.1325999</v>
      </c>
      <c r="J11" s="122">
        <v>-379296.85944000003</v>
      </c>
      <c r="K11" s="123">
        <v>-277613939.7969505</v>
      </c>
      <c r="L11" s="124">
        <v>-277993236.65639055</v>
      </c>
    </row>
    <row r="12" spans="1:12" ht="12.75">
      <c r="A12" s="277" t="s">
        <v>201</v>
      </c>
      <c r="B12" s="278"/>
      <c r="C12" s="278"/>
      <c r="D12" s="278"/>
      <c r="E12" s="279"/>
      <c r="F12" s="118">
        <v>129</v>
      </c>
      <c r="G12" s="122">
        <v>0</v>
      </c>
      <c r="H12" s="123">
        <v>-1807087.2678012997</v>
      </c>
      <c r="I12" s="124">
        <v>-1807087.2678012997</v>
      </c>
      <c r="J12" s="122">
        <v>0</v>
      </c>
      <c r="K12" s="123">
        <v>-6352118.7273024</v>
      </c>
      <c r="L12" s="124">
        <v>-6352118.7273024</v>
      </c>
    </row>
    <row r="13" spans="1:12" ht="12.75">
      <c r="A13" s="277" t="s">
        <v>202</v>
      </c>
      <c r="B13" s="278"/>
      <c r="C13" s="278"/>
      <c r="D13" s="278"/>
      <c r="E13" s="279"/>
      <c r="F13" s="118">
        <v>130</v>
      </c>
      <c r="G13" s="122">
        <v>-1296203.2372572</v>
      </c>
      <c r="H13" s="123">
        <v>-2412694.7115699016</v>
      </c>
      <c r="I13" s="124">
        <v>-3708897.948827102</v>
      </c>
      <c r="J13" s="122">
        <v>-721405.6344140001</v>
      </c>
      <c r="K13" s="123">
        <v>-92348185.91169679</v>
      </c>
      <c r="L13" s="124">
        <v>-93069591.5461108</v>
      </c>
    </row>
    <row r="14" spans="1:12" ht="12.75">
      <c r="A14" s="277" t="s">
        <v>203</v>
      </c>
      <c r="B14" s="278"/>
      <c r="C14" s="278"/>
      <c r="D14" s="278"/>
      <c r="E14" s="279"/>
      <c r="F14" s="118">
        <v>131</v>
      </c>
      <c r="G14" s="122">
        <v>75253.44541000001</v>
      </c>
      <c r="H14" s="123">
        <v>10819111.478095397</v>
      </c>
      <c r="I14" s="124">
        <v>10894364.923505398</v>
      </c>
      <c r="J14" s="122">
        <v>-22946.922720000002</v>
      </c>
      <c r="K14" s="123">
        <v>2520052.932590002</v>
      </c>
      <c r="L14" s="124">
        <v>2497106.009870002</v>
      </c>
    </row>
    <row r="15" spans="1:12" ht="12.75">
      <c r="A15" s="277" t="s">
        <v>243</v>
      </c>
      <c r="B15" s="278"/>
      <c r="C15" s="278"/>
      <c r="D15" s="278"/>
      <c r="E15" s="279"/>
      <c r="F15" s="118">
        <v>132</v>
      </c>
      <c r="G15" s="122">
        <v>0</v>
      </c>
      <c r="H15" s="123">
        <v>-594179.7747000009</v>
      </c>
      <c r="I15" s="124">
        <v>-594179.7747000009</v>
      </c>
      <c r="J15" s="122">
        <v>0</v>
      </c>
      <c r="K15" s="123">
        <v>815868.4881916009</v>
      </c>
      <c r="L15" s="124">
        <v>815868.4881916009</v>
      </c>
    </row>
    <row r="16" spans="1:12" ht="24.75" customHeight="1">
      <c r="A16" s="274" t="s">
        <v>100</v>
      </c>
      <c r="B16" s="278"/>
      <c r="C16" s="278"/>
      <c r="D16" s="278"/>
      <c r="E16" s="279"/>
      <c r="F16" s="118">
        <v>133</v>
      </c>
      <c r="G16" s="129">
        <v>126450875.456602</v>
      </c>
      <c r="H16" s="130">
        <v>310563951.1110515</v>
      </c>
      <c r="I16" s="124">
        <v>437014826.56765354</v>
      </c>
      <c r="J16" s="129">
        <v>132509230.8453714</v>
      </c>
      <c r="K16" s="130">
        <v>286023911.60212165</v>
      </c>
      <c r="L16" s="124">
        <v>418533142.447493</v>
      </c>
    </row>
    <row r="17" spans="1:12" ht="19.5" customHeight="1">
      <c r="A17" s="277" t="s">
        <v>220</v>
      </c>
      <c r="B17" s="278"/>
      <c r="C17" s="278"/>
      <c r="D17" s="278"/>
      <c r="E17" s="279"/>
      <c r="F17" s="118">
        <v>134</v>
      </c>
      <c r="G17" s="122">
        <v>0</v>
      </c>
      <c r="H17" s="123">
        <v>21310284.1786</v>
      </c>
      <c r="I17" s="124">
        <v>21310284.1786</v>
      </c>
      <c r="J17" s="122">
        <v>0</v>
      </c>
      <c r="K17" s="123">
        <v>30147801.586799994</v>
      </c>
      <c r="L17" s="124">
        <v>30147801.586799994</v>
      </c>
    </row>
    <row r="18" spans="1:12" ht="26.25" customHeight="1">
      <c r="A18" s="277" t="s">
        <v>205</v>
      </c>
      <c r="B18" s="278"/>
      <c r="C18" s="278"/>
      <c r="D18" s="278"/>
      <c r="E18" s="279"/>
      <c r="F18" s="118">
        <v>135</v>
      </c>
      <c r="G18" s="129">
        <v>39685.446</v>
      </c>
      <c r="H18" s="130">
        <v>76057878.2591421</v>
      </c>
      <c r="I18" s="124">
        <v>76097563.7051421</v>
      </c>
      <c r="J18" s="129">
        <v>39272.244</v>
      </c>
      <c r="K18" s="130">
        <v>84898957.8792866</v>
      </c>
      <c r="L18" s="124">
        <v>84938230.1232866</v>
      </c>
    </row>
    <row r="19" spans="1:12" ht="12.75">
      <c r="A19" s="277" t="s">
        <v>244</v>
      </c>
      <c r="B19" s="278"/>
      <c r="C19" s="278"/>
      <c r="D19" s="278"/>
      <c r="E19" s="279"/>
      <c r="F19" s="118">
        <v>136</v>
      </c>
      <c r="G19" s="122">
        <v>39685.446</v>
      </c>
      <c r="H19" s="123">
        <v>53727282.5276637</v>
      </c>
      <c r="I19" s="124">
        <v>53766967.9736637</v>
      </c>
      <c r="J19" s="122">
        <v>39272.244</v>
      </c>
      <c r="K19" s="123">
        <v>59398194.76128</v>
      </c>
      <c r="L19" s="124">
        <v>59437467.00528</v>
      </c>
    </row>
    <row r="20" spans="1:12" ht="24" customHeight="1">
      <c r="A20" s="277" t="s">
        <v>54</v>
      </c>
      <c r="B20" s="278"/>
      <c r="C20" s="278"/>
      <c r="D20" s="278"/>
      <c r="E20" s="279"/>
      <c r="F20" s="118">
        <v>137</v>
      </c>
      <c r="G20" s="122">
        <v>0</v>
      </c>
      <c r="H20" s="123">
        <v>22330595.7314784</v>
      </c>
      <c r="I20" s="124">
        <v>22330595.7314784</v>
      </c>
      <c r="J20" s="122">
        <v>0</v>
      </c>
      <c r="K20" s="123">
        <v>12805389.4780066</v>
      </c>
      <c r="L20" s="124">
        <v>12805389.4780066</v>
      </c>
    </row>
    <row r="21" spans="1:12" ht="12.75">
      <c r="A21" s="277" t="s">
        <v>245</v>
      </c>
      <c r="B21" s="278"/>
      <c r="C21" s="278"/>
      <c r="D21" s="278"/>
      <c r="E21" s="279"/>
      <c r="F21" s="118">
        <v>138</v>
      </c>
      <c r="G21" s="122">
        <v>0</v>
      </c>
      <c r="H21" s="123">
        <v>0</v>
      </c>
      <c r="I21" s="124">
        <v>0</v>
      </c>
      <c r="J21" s="122">
        <v>0</v>
      </c>
      <c r="K21" s="123">
        <v>12695373.640000006</v>
      </c>
      <c r="L21" s="124">
        <v>12695373.640000006</v>
      </c>
    </row>
    <row r="22" spans="1:12" ht="12.75">
      <c r="A22" s="277" t="s">
        <v>246</v>
      </c>
      <c r="B22" s="278"/>
      <c r="C22" s="278"/>
      <c r="D22" s="278"/>
      <c r="E22" s="279"/>
      <c r="F22" s="118">
        <v>139</v>
      </c>
      <c r="G22" s="122">
        <v>121417065.9536381</v>
      </c>
      <c r="H22" s="123">
        <v>146354219.1710826</v>
      </c>
      <c r="I22" s="124">
        <v>267771285.1247207</v>
      </c>
      <c r="J22" s="122">
        <v>126764555.27034959</v>
      </c>
      <c r="K22" s="123">
        <v>138123459.45679203</v>
      </c>
      <c r="L22" s="124">
        <v>264888014.72714162</v>
      </c>
    </row>
    <row r="23" spans="1:12" ht="20.25" customHeight="1">
      <c r="A23" s="277" t="s">
        <v>274</v>
      </c>
      <c r="B23" s="278"/>
      <c r="C23" s="278"/>
      <c r="D23" s="278"/>
      <c r="E23" s="279"/>
      <c r="F23" s="118">
        <v>140</v>
      </c>
      <c r="G23" s="122">
        <v>756655.73123</v>
      </c>
      <c r="H23" s="123">
        <v>2345991.2910968997</v>
      </c>
      <c r="I23" s="124">
        <v>3102647.0223268997</v>
      </c>
      <c r="J23" s="122">
        <v>76785.74656</v>
      </c>
      <c r="K23" s="123">
        <v>2141206.8856394</v>
      </c>
      <c r="L23" s="124">
        <v>2217992.6321994</v>
      </c>
    </row>
    <row r="24" spans="1:12" ht="19.5" customHeight="1">
      <c r="A24" s="277" t="s">
        <v>101</v>
      </c>
      <c r="B24" s="278"/>
      <c r="C24" s="278"/>
      <c r="D24" s="278"/>
      <c r="E24" s="279"/>
      <c r="F24" s="118">
        <v>141</v>
      </c>
      <c r="G24" s="129">
        <v>3043130.02277</v>
      </c>
      <c r="H24" s="130">
        <v>11874784.458806802</v>
      </c>
      <c r="I24" s="124">
        <v>14917914.481576802</v>
      </c>
      <c r="J24" s="129">
        <v>2706506.3472800003</v>
      </c>
      <c r="K24" s="130">
        <v>23011756.794378005</v>
      </c>
      <c r="L24" s="124">
        <v>25718263.141658004</v>
      </c>
    </row>
    <row r="25" spans="1:12" ht="12.75">
      <c r="A25" s="277" t="s">
        <v>247</v>
      </c>
      <c r="B25" s="278"/>
      <c r="C25" s="278"/>
      <c r="D25" s="278"/>
      <c r="E25" s="279"/>
      <c r="F25" s="118">
        <v>142</v>
      </c>
      <c r="G25" s="122">
        <v>1579971.58399</v>
      </c>
      <c r="H25" s="123">
        <v>5081958.698806799</v>
      </c>
      <c r="I25" s="124">
        <v>6661930.282796799</v>
      </c>
      <c r="J25" s="122">
        <v>717012.7891200001</v>
      </c>
      <c r="K25" s="123">
        <v>363492.2943780001</v>
      </c>
      <c r="L25" s="124">
        <v>1080505.0834980002</v>
      </c>
    </row>
    <row r="26" spans="1:12" ht="12.75">
      <c r="A26" s="277" t="s">
        <v>248</v>
      </c>
      <c r="B26" s="278"/>
      <c r="C26" s="278"/>
      <c r="D26" s="278"/>
      <c r="E26" s="279"/>
      <c r="F26" s="118">
        <v>143</v>
      </c>
      <c r="G26" s="122">
        <v>1463158.4387800002</v>
      </c>
      <c r="H26" s="123">
        <v>6792825.760000002</v>
      </c>
      <c r="I26" s="124">
        <v>8255984.198780002</v>
      </c>
      <c r="J26" s="122">
        <v>1989493.55816</v>
      </c>
      <c r="K26" s="123">
        <v>22648264.500000004</v>
      </c>
      <c r="L26" s="124">
        <v>24637758.058160003</v>
      </c>
    </row>
    <row r="27" spans="1:12" ht="12.75">
      <c r="A27" s="277" t="s">
        <v>7</v>
      </c>
      <c r="B27" s="278"/>
      <c r="C27" s="278"/>
      <c r="D27" s="278"/>
      <c r="E27" s="279"/>
      <c r="F27" s="118">
        <v>144</v>
      </c>
      <c r="G27" s="122">
        <v>0</v>
      </c>
      <c r="H27" s="123">
        <v>0</v>
      </c>
      <c r="I27" s="124">
        <v>0</v>
      </c>
      <c r="J27" s="122">
        <v>0</v>
      </c>
      <c r="K27" s="123">
        <v>0</v>
      </c>
      <c r="L27" s="124">
        <v>0</v>
      </c>
    </row>
    <row r="28" spans="1:12" ht="12.75">
      <c r="A28" s="277" t="s">
        <v>8</v>
      </c>
      <c r="B28" s="278"/>
      <c r="C28" s="278"/>
      <c r="D28" s="278"/>
      <c r="E28" s="279"/>
      <c r="F28" s="118">
        <v>145</v>
      </c>
      <c r="G28" s="122">
        <v>0</v>
      </c>
      <c r="H28" s="123">
        <v>16014332.156529201</v>
      </c>
      <c r="I28" s="124">
        <v>16014332.156529201</v>
      </c>
      <c r="J28" s="122">
        <v>0</v>
      </c>
      <c r="K28" s="123">
        <v>0</v>
      </c>
      <c r="L28" s="124">
        <v>0</v>
      </c>
    </row>
    <row r="29" spans="1:12" ht="12.75">
      <c r="A29" s="277" t="s">
        <v>9</v>
      </c>
      <c r="B29" s="278"/>
      <c r="C29" s="278"/>
      <c r="D29" s="278"/>
      <c r="E29" s="279"/>
      <c r="F29" s="118">
        <v>146</v>
      </c>
      <c r="G29" s="122">
        <v>1194338.3029639</v>
      </c>
      <c r="H29" s="123">
        <v>36606461.59579389</v>
      </c>
      <c r="I29" s="124">
        <v>37800799.898757786</v>
      </c>
      <c r="J29" s="122">
        <v>2922111.2371818</v>
      </c>
      <c r="K29" s="123">
        <v>7700728.999225601</v>
      </c>
      <c r="L29" s="124">
        <v>10622840.236407401</v>
      </c>
    </row>
    <row r="30" spans="1:12" ht="12.75">
      <c r="A30" s="274" t="s">
        <v>10</v>
      </c>
      <c r="B30" s="278"/>
      <c r="C30" s="278"/>
      <c r="D30" s="278"/>
      <c r="E30" s="279"/>
      <c r="F30" s="118">
        <v>147</v>
      </c>
      <c r="G30" s="122">
        <v>16421.980000000003</v>
      </c>
      <c r="H30" s="123">
        <v>37153823.7995581</v>
      </c>
      <c r="I30" s="124">
        <v>37170245.7795581</v>
      </c>
      <c r="J30" s="122">
        <v>485821.47000000003</v>
      </c>
      <c r="K30" s="123">
        <v>42159113.671397395</v>
      </c>
      <c r="L30" s="124">
        <v>42644935.141397394</v>
      </c>
    </row>
    <row r="31" spans="1:12" ht="21.75" customHeight="1">
      <c r="A31" s="274" t="s">
        <v>11</v>
      </c>
      <c r="B31" s="278"/>
      <c r="C31" s="278"/>
      <c r="D31" s="278"/>
      <c r="E31" s="279"/>
      <c r="F31" s="118">
        <v>148</v>
      </c>
      <c r="G31" s="122">
        <v>44755.065460599995</v>
      </c>
      <c r="H31" s="123">
        <v>33431262.471871603</v>
      </c>
      <c r="I31" s="124">
        <v>33476017.537332203</v>
      </c>
      <c r="J31" s="122">
        <v>39262.164241000006</v>
      </c>
      <c r="K31" s="123">
        <v>44677907.4850536</v>
      </c>
      <c r="L31" s="124">
        <v>44717169.6492946</v>
      </c>
    </row>
    <row r="32" spans="1:12" ht="12.75">
      <c r="A32" s="274" t="s">
        <v>12</v>
      </c>
      <c r="B32" s="278"/>
      <c r="C32" s="278"/>
      <c r="D32" s="278"/>
      <c r="E32" s="279"/>
      <c r="F32" s="118">
        <v>149</v>
      </c>
      <c r="G32" s="122">
        <v>257450.65804090002</v>
      </c>
      <c r="H32" s="123">
        <v>116784521.96355906</v>
      </c>
      <c r="I32" s="124">
        <v>117041972.62159996</v>
      </c>
      <c r="J32" s="122">
        <v>197956.62404640001</v>
      </c>
      <c r="K32" s="123">
        <v>151078541.47294158</v>
      </c>
      <c r="L32" s="124">
        <v>151276498.09698796</v>
      </c>
    </row>
    <row r="33" spans="1:12" ht="12.75">
      <c r="A33" s="274" t="s">
        <v>102</v>
      </c>
      <c r="B33" s="278"/>
      <c r="C33" s="278"/>
      <c r="D33" s="278"/>
      <c r="E33" s="279"/>
      <c r="F33" s="118">
        <v>150</v>
      </c>
      <c r="G33" s="129">
        <v>-301942149.17631376</v>
      </c>
      <c r="H33" s="130">
        <v>-1266648781.4268086</v>
      </c>
      <c r="I33" s="124">
        <v>-1568590930.6031222</v>
      </c>
      <c r="J33" s="129">
        <v>-331985955.9351614</v>
      </c>
      <c r="K33" s="130">
        <v>-1050189606.0289046</v>
      </c>
      <c r="L33" s="124">
        <v>-1382175561.964066</v>
      </c>
    </row>
    <row r="34" spans="1:12" ht="12.75">
      <c r="A34" s="277" t="s">
        <v>103</v>
      </c>
      <c r="B34" s="278"/>
      <c r="C34" s="278"/>
      <c r="D34" s="278"/>
      <c r="E34" s="279"/>
      <c r="F34" s="118">
        <v>151</v>
      </c>
      <c r="G34" s="129">
        <v>-299326179.3624365</v>
      </c>
      <c r="H34" s="130">
        <v>-1281416971.4372132</v>
      </c>
      <c r="I34" s="124">
        <v>-1580743150.7996497</v>
      </c>
      <c r="J34" s="129">
        <v>-326369198.37444663</v>
      </c>
      <c r="K34" s="130">
        <v>-1229734489.6903903</v>
      </c>
      <c r="L34" s="124">
        <v>-1556103688.064837</v>
      </c>
    </row>
    <row r="35" spans="1:12" ht="12.75">
      <c r="A35" s="277" t="s">
        <v>13</v>
      </c>
      <c r="B35" s="278"/>
      <c r="C35" s="278"/>
      <c r="D35" s="278"/>
      <c r="E35" s="279"/>
      <c r="F35" s="118">
        <v>152</v>
      </c>
      <c r="G35" s="122">
        <v>-299326179.3624365</v>
      </c>
      <c r="H35" s="123">
        <v>-1353912643.1218946</v>
      </c>
      <c r="I35" s="124">
        <v>-1653238822.4843311</v>
      </c>
      <c r="J35" s="122">
        <v>-326369198.37444663</v>
      </c>
      <c r="K35" s="123">
        <v>-1338692228.292518</v>
      </c>
      <c r="L35" s="124">
        <v>-1665061426.6669645</v>
      </c>
    </row>
    <row r="36" spans="1:12" ht="12.75">
      <c r="A36" s="277" t="s">
        <v>14</v>
      </c>
      <c r="B36" s="278"/>
      <c r="C36" s="278"/>
      <c r="D36" s="278"/>
      <c r="E36" s="279"/>
      <c r="F36" s="118">
        <v>153</v>
      </c>
      <c r="G36" s="122">
        <v>0</v>
      </c>
      <c r="H36" s="123">
        <v>1764796.7420000006</v>
      </c>
      <c r="I36" s="124">
        <v>1764796.7420000006</v>
      </c>
      <c r="J36" s="122">
        <v>0</v>
      </c>
      <c r="K36" s="123">
        <v>3144673.641822</v>
      </c>
      <c r="L36" s="124">
        <v>3144673.641822</v>
      </c>
    </row>
    <row r="37" spans="1:12" ht="12.75">
      <c r="A37" s="277" t="s">
        <v>15</v>
      </c>
      <c r="B37" s="278"/>
      <c r="C37" s="278"/>
      <c r="D37" s="278"/>
      <c r="E37" s="279"/>
      <c r="F37" s="118">
        <v>154</v>
      </c>
      <c r="G37" s="122">
        <v>0</v>
      </c>
      <c r="H37" s="123">
        <v>70730874.94268121</v>
      </c>
      <c r="I37" s="124">
        <v>70730874.94268121</v>
      </c>
      <c r="J37" s="122">
        <v>0</v>
      </c>
      <c r="K37" s="123">
        <v>105813064.96030556</v>
      </c>
      <c r="L37" s="124">
        <v>105813064.96030556</v>
      </c>
    </row>
    <row r="38" spans="1:12" ht="12.75">
      <c r="A38" s="277" t="s">
        <v>104</v>
      </c>
      <c r="B38" s="278"/>
      <c r="C38" s="278"/>
      <c r="D38" s="278"/>
      <c r="E38" s="279"/>
      <c r="F38" s="118">
        <v>155</v>
      </c>
      <c r="G38" s="129">
        <v>-2615969.8138772994</v>
      </c>
      <c r="H38" s="130">
        <v>14768190.010404512</v>
      </c>
      <c r="I38" s="124">
        <v>12152220.196527213</v>
      </c>
      <c r="J38" s="129">
        <v>-5616757.5607148</v>
      </c>
      <c r="K38" s="130">
        <v>179544883.6614858</v>
      </c>
      <c r="L38" s="124">
        <v>173928126.10077098</v>
      </c>
    </row>
    <row r="39" spans="1:12" ht="12.75">
      <c r="A39" s="277" t="s">
        <v>16</v>
      </c>
      <c r="B39" s="278"/>
      <c r="C39" s="278"/>
      <c r="D39" s="278"/>
      <c r="E39" s="279"/>
      <c r="F39" s="118">
        <v>156</v>
      </c>
      <c r="G39" s="122">
        <v>-2615969.8138772994</v>
      </c>
      <c r="H39" s="123">
        <v>5586816.709238514</v>
      </c>
      <c r="I39" s="124">
        <v>2970846.895361215</v>
      </c>
      <c r="J39" s="122">
        <v>-5616757.5607148</v>
      </c>
      <c r="K39" s="123">
        <v>147014734.98456755</v>
      </c>
      <c r="L39" s="124">
        <v>141397977.42385274</v>
      </c>
    </row>
    <row r="40" spans="1:12" ht="12.75">
      <c r="A40" s="277" t="s">
        <v>17</v>
      </c>
      <c r="B40" s="278"/>
      <c r="C40" s="278"/>
      <c r="D40" s="278"/>
      <c r="E40" s="279"/>
      <c r="F40" s="118">
        <v>157</v>
      </c>
      <c r="G40" s="122">
        <v>0</v>
      </c>
      <c r="H40" s="123">
        <v>531524.5</v>
      </c>
      <c r="I40" s="124">
        <v>531524.5</v>
      </c>
      <c r="J40" s="122">
        <v>0</v>
      </c>
      <c r="K40" s="123">
        <v>14968963.978131197</v>
      </c>
      <c r="L40" s="124">
        <v>14968963.978131197</v>
      </c>
    </row>
    <row r="41" spans="1:12" ht="12.75">
      <c r="A41" s="277" t="s">
        <v>18</v>
      </c>
      <c r="B41" s="278"/>
      <c r="C41" s="278"/>
      <c r="D41" s="278"/>
      <c r="E41" s="279"/>
      <c r="F41" s="118">
        <v>158</v>
      </c>
      <c r="G41" s="122">
        <v>0</v>
      </c>
      <c r="H41" s="123">
        <v>8649848.801165998</v>
      </c>
      <c r="I41" s="124">
        <v>8649848.801165998</v>
      </c>
      <c r="J41" s="122">
        <v>0</v>
      </c>
      <c r="K41" s="123">
        <v>17561184.698787034</v>
      </c>
      <c r="L41" s="124">
        <v>17561184.698787034</v>
      </c>
    </row>
    <row r="42" spans="1:12" ht="22.5" customHeight="1">
      <c r="A42" s="274" t="s">
        <v>105</v>
      </c>
      <c r="B42" s="278"/>
      <c r="C42" s="278"/>
      <c r="D42" s="278"/>
      <c r="E42" s="279"/>
      <c r="F42" s="118">
        <v>159</v>
      </c>
      <c r="G42" s="129">
        <v>-229950660.49106368</v>
      </c>
      <c r="H42" s="130">
        <v>31083305.43805</v>
      </c>
      <c r="I42" s="124">
        <v>-198867355.05301368</v>
      </c>
      <c r="J42" s="129">
        <v>-129119420.17175497</v>
      </c>
      <c r="K42" s="130">
        <v>20057837.6329696</v>
      </c>
      <c r="L42" s="124">
        <v>-109061582.53878537</v>
      </c>
    </row>
    <row r="43" spans="1:12" ht="21" customHeight="1">
      <c r="A43" s="277" t="s">
        <v>106</v>
      </c>
      <c r="B43" s="278"/>
      <c r="C43" s="278"/>
      <c r="D43" s="278"/>
      <c r="E43" s="279"/>
      <c r="F43" s="118">
        <v>160</v>
      </c>
      <c r="G43" s="129">
        <v>-229950660.49106368</v>
      </c>
      <c r="H43" s="130">
        <v>0</v>
      </c>
      <c r="I43" s="124">
        <v>-229950660.49106368</v>
      </c>
      <c r="J43" s="129">
        <v>-129119420.17175497</v>
      </c>
      <c r="K43" s="130">
        <v>0</v>
      </c>
      <c r="L43" s="124">
        <v>-129119420.17175497</v>
      </c>
    </row>
    <row r="44" spans="1:12" ht="12.75">
      <c r="A44" s="277" t="s">
        <v>19</v>
      </c>
      <c r="B44" s="278"/>
      <c r="C44" s="278"/>
      <c r="D44" s="278"/>
      <c r="E44" s="279"/>
      <c r="F44" s="118">
        <v>161</v>
      </c>
      <c r="G44" s="122">
        <v>-229901451.24106368</v>
      </c>
      <c r="H44" s="123">
        <v>0</v>
      </c>
      <c r="I44" s="124">
        <v>-229901451.24106368</v>
      </c>
      <c r="J44" s="122">
        <v>-129126521.06175497</v>
      </c>
      <c r="K44" s="123">
        <v>0</v>
      </c>
      <c r="L44" s="124">
        <v>-129126521.06175497</v>
      </c>
    </row>
    <row r="45" spans="1:12" ht="12.75">
      <c r="A45" s="277" t="s">
        <v>20</v>
      </c>
      <c r="B45" s="278"/>
      <c r="C45" s="278"/>
      <c r="D45" s="278"/>
      <c r="E45" s="279"/>
      <c r="F45" s="118">
        <v>162</v>
      </c>
      <c r="G45" s="122">
        <v>-49209.250000000015</v>
      </c>
      <c r="H45" s="123">
        <v>0</v>
      </c>
      <c r="I45" s="124">
        <v>-49209.250000000015</v>
      </c>
      <c r="J45" s="122">
        <v>7100.889999999999</v>
      </c>
      <c r="K45" s="123">
        <v>0</v>
      </c>
      <c r="L45" s="124">
        <v>7100.889999999999</v>
      </c>
    </row>
    <row r="46" spans="1:12" ht="21.75" customHeight="1">
      <c r="A46" s="277" t="s">
        <v>107</v>
      </c>
      <c r="B46" s="278"/>
      <c r="C46" s="278"/>
      <c r="D46" s="278"/>
      <c r="E46" s="279"/>
      <c r="F46" s="118">
        <v>163</v>
      </c>
      <c r="G46" s="129">
        <v>0</v>
      </c>
      <c r="H46" s="130">
        <v>31083305.43805</v>
      </c>
      <c r="I46" s="124">
        <v>31083305.43805</v>
      </c>
      <c r="J46" s="129">
        <v>0</v>
      </c>
      <c r="K46" s="130">
        <v>20057837.6329696</v>
      </c>
      <c r="L46" s="124">
        <v>20057837.6329696</v>
      </c>
    </row>
    <row r="47" spans="1:12" ht="12.75">
      <c r="A47" s="277" t="s">
        <v>21</v>
      </c>
      <c r="B47" s="278"/>
      <c r="C47" s="278"/>
      <c r="D47" s="278"/>
      <c r="E47" s="279"/>
      <c r="F47" s="118">
        <v>164</v>
      </c>
      <c r="G47" s="122">
        <v>0</v>
      </c>
      <c r="H47" s="123">
        <v>31083305.43805</v>
      </c>
      <c r="I47" s="124">
        <v>31083305.43805</v>
      </c>
      <c r="J47" s="122">
        <v>0</v>
      </c>
      <c r="K47" s="123">
        <v>20057837.6329696</v>
      </c>
      <c r="L47" s="124">
        <v>20057837.6329696</v>
      </c>
    </row>
    <row r="48" spans="1:12" ht="12.75">
      <c r="A48" s="277" t="s">
        <v>22</v>
      </c>
      <c r="B48" s="278"/>
      <c r="C48" s="278"/>
      <c r="D48" s="278"/>
      <c r="E48" s="279"/>
      <c r="F48" s="118">
        <v>165</v>
      </c>
      <c r="G48" s="122">
        <v>0</v>
      </c>
      <c r="H48" s="123">
        <v>0</v>
      </c>
      <c r="I48" s="124">
        <v>0</v>
      </c>
      <c r="J48" s="122">
        <v>0</v>
      </c>
      <c r="K48" s="123">
        <v>0</v>
      </c>
      <c r="L48" s="124">
        <v>0</v>
      </c>
    </row>
    <row r="49" spans="1:12" ht="12.75">
      <c r="A49" s="277" t="s">
        <v>23</v>
      </c>
      <c r="B49" s="278"/>
      <c r="C49" s="278"/>
      <c r="D49" s="278"/>
      <c r="E49" s="279"/>
      <c r="F49" s="118">
        <v>166</v>
      </c>
      <c r="G49" s="122">
        <v>0</v>
      </c>
      <c r="H49" s="123">
        <v>0</v>
      </c>
      <c r="I49" s="124">
        <v>0</v>
      </c>
      <c r="J49" s="122">
        <v>0</v>
      </c>
      <c r="K49" s="123">
        <v>0</v>
      </c>
      <c r="L49" s="124">
        <v>0</v>
      </c>
    </row>
    <row r="50" spans="1:12" ht="21" customHeight="1">
      <c r="A50" s="274" t="s">
        <v>210</v>
      </c>
      <c r="B50" s="278"/>
      <c r="C50" s="278"/>
      <c r="D50" s="278"/>
      <c r="E50" s="279"/>
      <c r="F50" s="118">
        <v>167</v>
      </c>
      <c r="G50" s="129">
        <v>-29111100.75</v>
      </c>
      <c r="H50" s="130">
        <v>0</v>
      </c>
      <c r="I50" s="124">
        <v>-29111100.75</v>
      </c>
      <c r="J50" s="129">
        <v>-100740462.44</v>
      </c>
      <c r="K50" s="130">
        <v>0</v>
      </c>
      <c r="L50" s="124">
        <v>-100740462.44</v>
      </c>
    </row>
    <row r="51" spans="1:12" ht="12.75">
      <c r="A51" s="277" t="s">
        <v>24</v>
      </c>
      <c r="B51" s="278"/>
      <c r="C51" s="278"/>
      <c r="D51" s="278"/>
      <c r="E51" s="279"/>
      <c r="F51" s="118">
        <v>168</v>
      </c>
      <c r="G51" s="122">
        <v>-29111100.75</v>
      </c>
      <c r="H51" s="123">
        <v>0</v>
      </c>
      <c r="I51" s="124">
        <v>-29111100.75</v>
      </c>
      <c r="J51" s="122">
        <v>-100740462.44</v>
      </c>
      <c r="K51" s="123">
        <v>0</v>
      </c>
      <c r="L51" s="124">
        <v>-100740462.44</v>
      </c>
    </row>
    <row r="52" spans="1:12" ht="12.75">
      <c r="A52" s="277" t="s">
        <v>25</v>
      </c>
      <c r="B52" s="278"/>
      <c r="C52" s="278"/>
      <c r="D52" s="278"/>
      <c r="E52" s="279"/>
      <c r="F52" s="118">
        <v>169</v>
      </c>
      <c r="G52" s="122">
        <v>0</v>
      </c>
      <c r="H52" s="123">
        <v>0</v>
      </c>
      <c r="I52" s="124">
        <v>0</v>
      </c>
      <c r="J52" s="122">
        <v>0</v>
      </c>
      <c r="K52" s="123">
        <v>0</v>
      </c>
      <c r="L52" s="124">
        <v>0</v>
      </c>
    </row>
    <row r="53" spans="1:12" ht="12.75">
      <c r="A53" s="277" t="s">
        <v>26</v>
      </c>
      <c r="B53" s="278"/>
      <c r="C53" s="278"/>
      <c r="D53" s="278"/>
      <c r="E53" s="279"/>
      <c r="F53" s="118">
        <v>170</v>
      </c>
      <c r="G53" s="122">
        <v>0</v>
      </c>
      <c r="H53" s="123">
        <v>0</v>
      </c>
      <c r="I53" s="124">
        <v>0</v>
      </c>
      <c r="J53" s="122">
        <v>0</v>
      </c>
      <c r="K53" s="123">
        <v>0</v>
      </c>
      <c r="L53" s="124">
        <v>0</v>
      </c>
    </row>
    <row r="54" spans="1:12" ht="21" customHeight="1">
      <c r="A54" s="274" t="s">
        <v>108</v>
      </c>
      <c r="B54" s="278"/>
      <c r="C54" s="278"/>
      <c r="D54" s="278"/>
      <c r="E54" s="279"/>
      <c r="F54" s="118">
        <v>171</v>
      </c>
      <c r="G54" s="129">
        <v>0</v>
      </c>
      <c r="H54" s="130">
        <v>0</v>
      </c>
      <c r="I54" s="124">
        <v>0</v>
      </c>
      <c r="J54" s="129">
        <v>0</v>
      </c>
      <c r="K54" s="130">
        <v>-1930684.3550399998</v>
      </c>
      <c r="L54" s="124">
        <v>-1930684.3550399998</v>
      </c>
    </row>
    <row r="55" spans="1:12" ht="13.5" customHeight="1">
      <c r="A55" s="277" t="s">
        <v>27</v>
      </c>
      <c r="B55" s="278"/>
      <c r="C55" s="278"/>
      <c r="D55" s="278"/>
      <c r="E55" s="279"/>
      <c r="F55" s="118">
        <v>172</v>
      </c>
      <c r="G55" s="122">
        <v>0</v>
      </c>
      <c r="H55" s="123"/>
      <c r="I55" s="124">
        <v>0</v>
      </c>
      <c r="J55" s="122">
        <v>0</v>
      </c>
      <c r="K55" s="123">
        <v>-1514834.3799999997</v>
      </c>
      <c r="L55" s="124">
        <v>-1514834.3799999997</v>
      </c>
    </row>
    <row r="56" spans="1:12" ht="12.75">
      <c r="A56" s="277" t="s">
        <v>28</v>
      </c>
      <c r="B56" s="278"/>
      <c r="C56" s="278"/>
      <c r="D56" s="278"/>
      <c r="E56" s="279"/>
      <c r="F56" s="118">
        <v>173</v>
      </c>
      <c r="G56" s="122">
        <v>0</v>
      </c>
      <c r="H56" s="123"/>
      <c r="I56" s="124">
        <v>0</v>
      </c>
      <c r="J56" s="122">
        <v>0</v>
      </c>
      <c r="K56" s="123">
        <v>-415849.97504000005</v>
      </c>
      <c r="L56" s="124">
        <v>-415849.97504000005</v>
      </c>
    </row>
    <row r="57" spans="1:12" ht="21" customHeight="1">
      <c r="A57" s="274" t="s">
        <v>109</v>
      </c>
      <c r="B57" s="278"/>
      <c r="C57" s="278"/>
      <c r="D57" s="278"/>
      <c r="E57" s="279"/>
      <c r="F57" s="118">
        <v>174</v>
      </c>
      <c r="G57" s="129">
        <v>-131760859.3852304</v>
      </c>
      <c r="H57" s="130">
        <v>-1029433602.3826048</v>
      </c>
      <c r="I57" s="124">
        <v>-1161194461.7678351</v>
      </c>
      <c r="J57" s="129">
        <v>-146404015.25801575</v>
      </c>
      <c r="K57" s="130">
        <v>-1042998634.1893332</v>
      </c>
      <c r="L57" s="124">
        <v>-1189402649.4473488</v>
      </c>
    </row>
    <row r="58" spans="1:12" ht="12.75">
      <c r="A58" s="277" t="s">
        <v>110</v>
      </c>
      <c r="B58" s="278"/>
      <c r="C58" s="278"/>
      <c r="D58" s="278"/>
      <c r="E58" s="279"/>
      <c r="F58" s="118">
        <v>175</v>
      </c>
      <c r="G58" s="129">
        <v>-72953205.9234108</v>
      </c>
      <c r="H58" s="130">
        <v>-422469271.6296252</v>
      </c>
      <c r="I58" s="124">
        <v>-495422477.553036</v>
      </c>
      <c r="J58" s="129">
        <v>-84582406.89996457</v>
      </c>
      <c r="K58" s="130">
        <v>-456817921.6028785</v>
      </c>
      <c r="L58" s="124">
        <v>-541400328.502843</v>
      </c>
    </row>
    <row r="59" spans="1:12" ht="12.75">
      <c r="A59" s="277" t="s">
        <v>29</v>
      </c>
      <c r="B59" s="278"/>
      <c r="C59" s="278"/>
      <c r="D59" s="278"/>
      <c r="E59" s="279"/>
      <c r="F59" s="118">
        <v>176</v>
      </c>
      <c r="G59" s="122">
        <v>-46734261.7378191</v>
      </c>
      <c r="H59" s="123">
        <v>-270019035.472333</v>
      </c>
      <c r="I59" s="124">
        <v>-316753297.2101521</v>
      </c>
      <c r="J59" s="122">
        <v>-49400240.51354419</v>
      </c>
      <c r="K59" s="123">
        <v>-298850119.610747</v>
      </c>
      <c r="L59" s="124">
        <v>-348250360.1242912</v>
      </c>
    </row>
    <row r="60" spans="1:12" ht="12.75">
      <c r="A60" s="277" t="s">
        <v>30</v>
      </c>
      <c r="B60" s="278"/>
      <c r="C60" s="278"/>
      <c r="D60" s="278"/>
      <c r="E60" s="279"/>
      <c r="F60" s="118">
        <v>177</v>
      </c>
      <c r="G60" s="122">
        <v>-26218944.185591698</v>
      </c>
      <c r="H60" s="123">
        <v>-152450236.1572922</v>
      </c>
      <c r="I60" s="124">
        <v>-178669180.34288388</v>
      </c>
      <c r="J60" s="122">
        <v>-35182166.386420384</v>
      </c>
      <c r="K60" s="123">
        <v>-223098242.68206894</v>
      </c>
      <c r="L60" s="124">
        <v>-258280409.0684893</v>
      </c>
    </row>
    <row r="61" spans="1:12" ht="12.75">
      <c r="A61" s="277" t="s">
        <v>31</v>
      </c>
      <c r="B61" s="278"/>
      <c r="C61" s="278"/>
      <c r="D61" s="278"/>
      <c r="E61" s="279"/>
      <c r="F61" s="118">
        <v>178</v>
      </c>
      <c r="G61" s="122">
        <v>0</v>
      </c>
      <c r="H61" s="123">
        <v>0</v>
      </c>
      <c r="I61" s="124">
        <v>0</v>
      </c>
      <c r="J61" s="122">
        <v>0</v>
      </c>
      <c r="K61" s="123">
        <v>65130440.689937435</v>
      </c>
      <c r="L61" s="124">
        <v>65130440.689937435</v>
      </c>
    </row>
    <row r="62" spans="1:12" ht="24" customHeight="1">
      <c r="A62" s="277" t="s">
        <v>111</v>
      </c>
      <c r="B62" s="278"/>
      <c r="C62" s="278"/>
      <c r="D62" s="278"/>
      <c r="E62" s="279"/>
      <c r="F62" s="118">
        <v>179</v>
      </c>
      <c r="G62" s="129">
        <v>-58807653.461819604</v>
      </c>
      <c r="H62" s="130">
        <v>-606964330.7529796</v>
      </c>
      <c r="I62" s="124">
        <v>-665771984.2147993</v>
      </c>
      <c r="J62" s="129">
        <v>-61821608.358051196</v>
      </c>
      <c r="K62" s="130">
        <v>-586180712.5864546</v>
      </c>
      <c r="L62" s="124">
        <v>-648002320.9445058</v>
      </c>
    </row>
    <row r="63" spans="1:12" ht="12.75">
      <c r="A63" s="277" t="s">
        <v>32</v>
      </c>
      <c r="B63" s="278"/>
      <c r="C63" s="278"/>
      <c r="D63" s="278"/>
      <c r="E63" s="279"/>
      <c r="F63" s="118">
        <v>180</v>
      </c>
      <c r="G63" s="122">
        <v>-2084075.8116213004</v>
      </c>
      <c r="H63" s="123">
        <v>-51856535.27085935</v>
      </c>
      <c r="I63" s="124">
        <v>-53940611.082480654</v>
      </c>
      <c r="J63" s="122">
        <v>-1746000.0129123998</v>
      </c>
      <c r="K63" s="123">
        <v>-53432649.70304058</v>
      </c>
      <c r="L63" s="124">
        <v>-55178649.71595298</v>
      </c>
    </row>
    <row r="64" spans="1:12" ht="12.75">
      <c r="A64" s="277" t="s">
        <v>47</v>
      </c>
      <c r="B64" s="278"/>
      <c r="C64" s="278"/>
      <c r="D64" s="278"/>
      <c r="E64" s="279"/>
      <c r="F64" s="118">
        <v>181</v>
      </c>
      <c r="G64" s="122">
        <v>-30983006.037717704</v>
      </c>
      <c r="H64" s="123">
        <v>-276901028.4560255</v>
      </c>
      <c r="I64" s="124">
        <v>-307884034.4937432</v>
      </c>
      <c r="J64" s="122">
        <v>-26497576.226863004</v>
      </c>
      <c r="K64" s="123">
        <v>-236985136.5391616</v>
      </c>
      <c r="L64" s="124">
        <v>-263482712.7660246</v>
      </c>
    </row>
    <row r="65" spans="1:12" ht="12.75">
      <c r="A65" s="277" t="s">
        <v>48</v>
      </c>
      <c r="B65" s="278"/>
      <c r="C65" s="278"/>
      <c r="D65" s="278"/>
      <c r="E65" s="279"/>
      <c r="F65" s="118">
        <v>182</v>
      </c>
      <c r="G65" s="122">
        <v>-25740571.612480596</v>
      </c>
      <c r="H65" s="123">
        <v>-278206767.0260948</v>
      </c>
      <c r="I65" s="124">
        <v>-303947338.6385754</v>
      </c>
      <c r="J65" s="122">
        <v>-33578032.11827579</v>
      </c>
      <c r="K65" s="123">
        <v>-295762926.3442524</v>
      </c>
      <c r="L65" s="124">
        <v>-329340958.4625282</v>
      </c>
    </row>
    <row r="66" spans="1:12" ht="12.75">
      <c r="A66" s="274" t="s">
        <v>112</v>
      </c>
      <c r="B66" s="278"/>
      <c r="C66" s="278"/>
      <c r="D66" s="278"/>
      <c r="E66" s="279"/>
      <c r="F66" s="118">
        <v>183</v>
      </c>
      <c r="G66" s="129">
        <v>-23990881.679496597</v>
      </c>
      <c r="H66" s="130">
        <v>-107195594.7296448</v>
      </c>
      <c r="I66" s="124">
        <v>-131186476.4091414</v>
      </c>
      <c r="J66" s="129">
        <v>-25240992.5100814</v>
      </c>
      <c r="K66" s="130">
        <v>-86276016.99310943</v>
      </c>
      <c r="L66" s="124">
        <v>-111517009.50319083</v>
      </c>
    </row>
    <row r="67" spans="1:12" ht="21" customHeight="1">
      <c r="A67" s="277" t="s">
        <v>221</v>
      </c>
      <c r="B67" s="278"/>
      <c r="C67" s="278"/>
      <c r="D67" s="278"/>
      <c r="E67" s="279"/>
      <c r="F67" s="118">
        <v>184</v>
      </c>
      <c r="G67" s="122">
        <v>0</v>
      </c>
      <c r="H67" s="123">
        <v>0</v>
      </c>
      <c r="I67" s="124">
        <v>0</v>
      </c>
      <c r="J67" s="122">
        <v>0</v>
      </c>
      <c r="K67" s="123">
        <v>0</v>
      </c>
      <c r="L67" s="124">
        <v>0</v>
      </c>
    </row>
    <row r="68" spans="1:12" ht="12.75">
      <c r="A68" s="277" t="s">
        <v>49</v>
      </c>
      <c r="B68" s="278"/>
      <c r="C68" s="278"/>
      <c r="D68" s="278"/>
      <c r="E68" s="279"/>
      <c r="F68" s="118">
        <v>185</v>
      </c>
      <c r="G68" s="122">
        <v>0</v>
      </c>
      <c r="H68" s="123">
        <v>-1675036.7556751994</v>
      </c>
      <c r="I68" s="124">
        <v>-1675036.7556751994</v>
      </c>
      <c r="J68" s="122">
        <v>-14161.38256</v>
      </c>
      <c r="K68" s="123">
        <v>-557110.6734816004</v>
      </c>
      <c r="L68" s="124">
        <v>-571272.0560416004</v>
      </c>
    </row>
    <row r="69" spans="1:12" ht="12.75">
      <c r="A69" s="277" t="s">
        <v>206</v>
      </c>
      <c r="B69" s="278"/>
      <c r="C69" s="278"/>
      <c r="D69" s="278"/>
      <c r="E69" s="279"/>
      <c r="F69" s="118">
        <v>186</v>
      </c>
      <c r="G69" s="122">
        <v>-16836602.5299646</v>
      </c>
      <c r="H69" s="123">
        <v>-29946799.921940908</v>
      </c>
      <c r="I69" s="124">
        <v>-46783402.451905504</v>
      </c>
      <c r="J69" s="122">
        <v>-2111252.9644842</v>
      </c>
      <c r="K69" s="123">
        <v>-2609612.824431602</v>
      </c>
      <c r="L69" s="124">
        <v>-4720865.788915802</v>
      </c>
    </row>
    <row r="70" spans="1:12" ht="23.25" customHeight="1">
      <c r="A70" s="277" t="s">
        <v>254</v>
      </c>
      <c r="B70" s="278"/>
      <c r="C70" s="278"/>
      <c r="D70" s="278"/>
      <c r="E70" s="279"/>
      <c r="F70" s="118">
        <v>187</v>
      </c>
      <c r="G70" s="122">
        <v>-90065.45</v>
      </c>
      <c r="H70" s="123">
        <v>-2512782.29</v>
      </c>
      <c r="I70" s="124">
        <v>-2602847.74</v>
      </c>
      <c r="J70" s="122">
        <v>-42814.22</v>
      </c>
      <c r="K70" s="123">
        <v>-23084014.1524756</v>
      </c>
      <c r="L70" s="124">
        <v>-23126828.372475598</v>
      </c>
    </row>
    <row r="71" spans="1:12" ht="19.5" customHeight="1">
      <c r="A71" s="277" t="s">
        <v>255</v>
      </c>
      <c r="B71" s="278"/>
      <c r="C71" s="278"/>
      <c r="D71" s="278"/>
      <c r="E71" s="279"/>
      <c r="F71" s="118">
        <v>188</v>
      </c>
      <c r="G71" s="122">
        <v>0</v>
      </c>
      <c r="H71" s="123">
        <v>-2651261.599284</v>
      </c>
      <c r="I71" s="124">
        <v>-2651261.599284</v>
      </c>
      <c r="J71" s="122">
        <v>0</v>
      </c>
      <c r="K71" s="123">
        <v>-967103.160496</v>
      </c>
      <c r="L71" s="124">
        <v>-967103.160496</v>
      </c>
    </row>
    <row r="72" spans="1:12" ht="12.75">
      <c r="A72" s="277" t="s">
        <v>257</v>
      </c>
      <c r="B72" s="278"/>
      <c r="C72" s="278"/>
      <c r="D72" s="278"/>
      <c r="E72" s="279"/>
      <c r="F72" s="118">
        <v>189</v>
      </c>
      <c r="G72" s="122">
        <v>-6105468.884799999</v>
      </c>
      <c r="H72" s="123">
        <v>0</v>
      </c>
      <c r="I72" s="124">
        <v>-6105468.884799999</v>
      </c>
      <c r="J72" s="122">
        <v>-22297436.21672</v>
      </c>
      <c r="K72" s="123">
        <v>-4266473.770949198</v>
      </c>
      <c r="L72" s="124">
        <v>-26563909.9876692</v>
      </c>
    </row>
    <row r="73" spans="1:12" ht="12.75">
      <c r="A73" s="277" t="s">
        <v>256</v>
      </c>
      <c r="B73" s="278"/>
      <c r="C73" s="278"/>
      <c r="D73" s="278"/>
      <c r="E73" s="279"/>
      <c r="F73" s="118">
        <v>190</v>
      </c>
      <c r="G73" s="122">
        <v>-958744.814732</v>
      </c>
      <c r="H73" s="123">
        <v>-70409714.1627447</v>
      </c>
      <c r="I73" s="124">
        <v>-71368458.9774767</v>
      </c>
      <c r="J73" s="122">
        <v>-775327.7263172</v>
      </c>
      <c r="K73" s="123">
        <v>-54791702.41127545</v>
      </c>
      <c r="L73" s="124">
        <v>-55567030.13759264</v>
      </c>
    </row>
    <row r="74" spans="1:12" ht="24.75" customHeight="1">
      <c r="A74" s="274" t="s">
        <v>113</v>
      </c>
      <c r="B74" s="278"/>
      <c r="C74" s="278"/>
      <c r="D74" s="278"/>
      <c r="E74" s="279"/>
      <c r="F74" s="118">
        <v>191</v>
      </c>
      <c r="G74" s="129">
        <v>-653266.1028</v>
      </c>
      <c r="H74" s="130">
        <v>-57640636.1293635</v>
      </c>
      <c r="I74" s="124">
        <v>-58293902.2321635</v>
      </c>
      <c r="J74" s="129">
        <v>-749652.3508663999</v>
      </c>
      <c r="K74" s="130">
        <v>-48936894.607812196</v>
      </c>
      <c r="L74" s="124">
        <v>-49686546.958678596</v>
      </c>
    </row>
    <row r="75" spans="1:12" ht="12.75">
      <c r="A75" s="277" t="s">
        <v>50</v>
      </c>
      <c r="B75" s="278"/>
      <c r="C75" s="278"/>
      <c r="D75" s="278"/>
      <c r="E75" s="279"/>
      <c r="F75" s="118">
        <v>192</v>
      </c>
      <c r="G75" s="122">
        <v>0</v>
      </c>
      <c r="H75" s="123">
        <v>-964538.1516129001</v>
      </c>
      <c r="I75" s="124">
        <v>-964538.1516129001</v>
      </c>
      <c r="J75" s="122">
        <v>0</v>
      </c>
      <c r="K75" s="123">
        <v>-1114542.3959978</v>
      </c>
      <c r="L75" s="124">
        <v>-1114542.3959978</v>
      </c>
    </row>
    <row r="76" spans="1:12" ht="12.75">
      <c r="A76" s="277" t="s">
        <v>51</v>
      </c>
      <c r="B76" s="278"/>
      <c r="C76" s="278"/>
      <c r="D76" s="278"/>
      <c r="E76" s="279"/>
      <c r="F76" s="118">
        <v>193</v>
      </c>
      <c r="G76" s="122">
        <v>-653266.1028</v>
      </c>
      <c r="H76" s="123">
        <v>-56676097.9777506</v>
      </c>
      <c r="I76" s="124">
        <v>-57329364.080550596</v>
      </c>
      <c r="J76" s="122">
        <v>-749652.3508663999</v>
      </c>
      <c r="K76" s="123">
        <v>-47822352.211814396</v>
      </c>
      <c r="L76" s="124">
        <v>-48572004.562680796</v>
      </c>
    </row>
    <row r="77" spans="1:12" ht="12.75">
      <c r="A77" s="274" t="s">
        <v>59</v>
      </c>
      <c r="B77" s="278"/>
      <c r="C77" s="278"/>
      <c r="D77" s="278"/>
      <c r="E77" s="279"/>
      <c r="F77" s="118">
        <v>194</v>
      </c>
      <c r="G77" s="122">
        <v>-875.41425</v>
      </c>
      <c r="H77" s="123">
        <v>-23519221.356263302</v>
      </c>
      <c r="I77" s="124">
        <v>-23520096.770513304</v>
      </c>
      <c r="J77" s="122">
        <v>-12509.91736</v>
      </c>
      <c r="K77" s="123">
        <v>-107197072.425971</v>
      </c>
      <c r="L77" s="124">
        <v>-107209582.343331</v>
      </c>
    </row>
    <row r="78" spans="1:12" ht="48" customHeight="1">
      <c r="A78" s="274" t="s">
        <v>364</v>
      </c>
      <c r="B78" s="278"/>
      <c r="C78" s="278"/>
      <c r="D78" s="278"/>
      <c r="E78" s="279"/>
      <c r="F78" s="118">
        <v>195</v>
      </c>
      <c r="G78" s="129">
        <v>9659415.645454885</v>
      </c>
      <c r="H78" s="130">
        <v>131624191.48780784</v>
      </c>
      <c r="I78" s="124">
        <v>141283607.13326272</v>
      </c>
      <c r="J78" s="129">
        <v>27438180.998798843</v>
      </c>
      <c r="K78" s="130">
        <v>229725266.54914382</v>
      </c>
      <c r="L78" s="124">
        <v>257163447.54794267</v>
      </c>
    </row>
    <row r="79" spans="1:12" ht="12.75">
      <c r="A79" s="274" t="s">
        <v>114</v>
      </c>
      <c r="B79" s="278"/>
      <c r="C79" s="278"/>
      <c r="D79" s="278"/>
      <c r="E79" s="279"/>
      <c r="F79" s="118">
        <v>196</v>
      </c>
      <c r="G79" s="129">
        <v>-2722441.6142100003</v>
      </c>
      <c r="H79" s="130">
        <v>-28810207.518335734</v>
      </c>
      <c r="I79" s="124">
        <v>-31532649.132545732</v>
      </c>
      <c r="J79" s="129">
        <v>-1148358.29492</v>
      </c>
      <c r="K79" s="130">
        <v>-77812249.68984719</v>
      </c>
      <c r="L79" s="124">
        <v>-78960607.98476718</v>
      </c>
    </row>
    <row r="80" spans="1:12" ht="12.75">
      <c r="A80" s="277" t="s">
        <v>52</v>
      </c>
      <c r="B80" s="278"/>
      <c r="C80" s="278"/>
      <c r="D80" s="278"/>
      <c r="E80" s="279"/>
      <c r="F80" s="118">
        <v>197</v>
      </c>
      <c r="G80" s="122">
        <v>-716688.55653</v>
      </c>
      <c r="H80" s="123">
        <v>-13540333.973440701</v>
      </c>
      <c r="I80" s="124">
        <v>-14257022.529970702</v>
      </c>
      <c r="J80" s="122">
        <v>-825820.48492</v>
      </c>
      <c r="K80" s="123">
        <v>-37659937.231845915</v>
      </c>
      <c r="L80" s="124">
        <v>-38485757.71676592</v>
      </c>
    </row>
    <row r="81" spans="1:12" ht="12.75">
      <c r="A81" s="277" t="s">
        <v>53</v>
      </c>
      <c r="B81" s="278"/>
      <c r="C81" s="278"/>
      <c r="D81" s="278"/>
      <c r="E81" s="279"/>
      <c r="F81" s="118">
        <v>198</v>
      </c>
      <c r="G81" s="122">
        <v>-2005753.05768</v>
      </c>
      <c r="H81" s="123">
        <v>-15269873.544895032</v>
      </c>
      <c r="I81" s="124">
        <v>-17275626.602575034</v>
      </c>
      <c r="J81" s="122">
        <v>-322537.81</v>
      </c>
      <c r="K81" s="123">
        <v>-40152312.45800127</v>
      </c>
      <c r="L81" s="124">
        <v>-40474850.26800127</v>
      </c>
    </row>
    <row r="82" spans="1:12" ht="21" customHeight="1">
      <c r="A82" s="274" t="s">
        <v>208</v>
      </c>
      <c r="B82" s="278"/>
      <c r="C82" s="278"/>
      <c r="D82" s="278"/>
      <c r="E82" s="279"/>
      <c r="F82" s="118">
        <v>199</v>
      </c>
      <c r="G82" s="129">
        <v>6936974.031244885</v>
      </c>
      <c r="H82" s="130">
        <v>102813983.96947211</v>
      </c>
      <c r="I82" s="124">
        <v>109750958.000717</v>
      </c>
      <c r="J82" s="129">
        <v>26289822.703878842</v>
      </c>
      <c r="K82" s="130">
        <v>151913016.85929734</v>
      </c>
      <c r="L82" s="124">
        <v>178202839.56317618</v>
      </c>
    </row>
    <row r="83" spans="1:12" ht="12.75">
      <c r="A83" s="274" t="s">
        <v>258</v>
      </c>
      <c r="B83" s="275"/>
      <c r="C83" s="275"/>
      <c r="D83" s="275"/>
      <c r="E83" s="276"/>
      <c r="F83" s="118">
        <v>200</v>
      </c>
      <c r="G83" s="129">
        <v>6649735.122579354</v>
      </c>
      <c r="H83" s="130">
        <v>103752173.34779353</v>
      </c>
      <c r="I83" s="124">
        <v>110401908.47037289</v>
      </c>
      <c r="J83" s="122">
        <v>26275160.5</v>
      </c>
      <c r="K83" s="123">
        <v>152552166.55355042</v>
      </c>
      <c r="L83" s="124">
        <v>178827327.05355042</v>
      </c>
    </row>
    <row r="84" spans="1:12" ht="12.75">
      <c r="A84" s="274" t="s">
        <v>259</v>
      </c>
      <c r="B84" s="275"/>
      <c r="C84" s="275"/>
      <c r="D84" s="275"/>
      <c r="E84" s="276"/>
      <c r="F84" s="118">
        <v>201</v>
      </c>
      <c r="G84" s="122">
        <v>287238.90866571007</v>
      </c>
      <c r="H84" s="123">
        <v>-938189.3783212597</v>
      </c>
      <c r="I84" s="124">
        <v>-650950.4696555496</v>
      </c>
      <c r="J84" s="122">
        <v>14662.3</v>
      </c>
      <c r="K84" s="123">
        <v>-639149.5</v>
      </c>
      <c r="L84" s="124">
        <v>-624487.2</v>
      </c>
    </row>
    <row r="85" spans="1:12" ht="12.75">
      <c r="A85" s="274" t="s">
        <v>264</v>
      </c>
      <c r="B85" s="275"/>
      <c r="C85" s="275"/>
      <c r="D85" s="275"/>
      <c r="E85" s="275"/>
      <c r="F85" s="118">
        <v>202</v>
      </c>
      <c r="G85" s="129">
        <v>725063455.5869293</v>
      </c>
      <c r="H85" s="130">
        <v>2569708848.5295477</v>
      </c>
      <c r="I85" s="124">
        <v>3294772304.116477</v>
      </c>
      <c r="J85" s="122">
        <v>761368651.7720388</v>
      </c>
      <c r="K85" s="122">
        <v>2507044025.0583434</v>
      </c>
      <c r="L85" s="162">
        <v>3268412676.8303823</v>
      </c>
    </row>
    <row r="86" spans="1:12" ht="12.75">
      <c r="A86" s="274" t="s">
        <v>265</v>
      </c>
      <c r="B86" s="275"/>
      <c r="C86" s="275"/>
      <c r="D86" s="275"/>
      <c r="E86" s="275"/>
      <c r="F86" s="118">
        <v>203</v>
      </c>
      <c r="G86" s="129">
        <v>-718126481.5556846</v>
      </c>
      <c r="H86" s="130">
        <v>-2466894864.5600758</v>
      </c>
      <c r="I86" s="124">
        <v>-3185021346.1157603</v>
      </c>
      <c r="J86" s="122">
        <v>-735078829.0681599</v>
      </c>
      <c r="K86" s="122">
        <v>-2355131008.1990466</v>
      </c>
      <c r="L86" s="162">
        <v>-3090209837.2672067</v>
      </c>
    </row>
    <row r="87" spans="1:12" ht="12.75">
      <c r="A87" s="274" t="s">
        <v>209</v>
      </c>
      <c r="B87" s="278"/>
      <c r="C87" s="278"/>
      <c r="D87" s="278"/>
      <c r="E87" s="278"/>
      <c r="F87" s="118">
        <v>204</v>
      </c>
      <c r="G87" s="122">
        <v>-6101781.35999999</v>
      </c>
      <c r="H87" s="123">
        <v>-19855416.055873547</v>
      </c>
      <c r="I87" s="124">
        <v>-25957197.415873535</v>
      </c>
      <c r="J87" s="129">
        <v>51385680.45350538</v>
      </c>
      <c r="K87" s="130">
        <v>33851305.00341072</v>
      </c>
      <c r="L87" s="124">
        <v>85236985.4569161</v>
      </c>
    </row>
    <row r="88" spans="1:12" ht="19.5" customHeight="1">
      <c r="A88" s="277" t="s">
        <v>266</v>
      </c>
      <c r="B88" s="278"/>
      <c r="C88" s="278"/>
      <c r="D88" s="278"/>
      <c r="E88" s="278"/>
      <c r="F88" s="118">
        <v>205</v>
      </c>
      <c r="G88" s="129">
        <v>0</v>
      </c>
      <c r="H88" s="130">
        <v>642919.429082949</v>
      </c>
      <c r="I88" s="124">
        <v>642919.429082949</v>
      </c>
      <c r="J88" s="122">
        <v>-461969.7864946176</v>
      </c>
      <c r="K88" s="123">
        <v>-964828.1956413897</v>
      </c>
      <c r="L88" s="124">
        <v>-1426797.9821360074</v>
      </c>
    </row>
    <row r="89" spans="1:12" ht="23.25" customHeight="1">
      <c r="A89" s="277" t="s">
        <v>267</v>
      </c>
      <c r="B89" s="278"/>
      <c r="C89" s="278"/>
      <c r="D89" s="278"/>
      <c r="E89" s="278"/>
      <c r="F89" s="118">
        <v>206</v>
      </c>
      <c r="G89" s="129">
        <v>-6101781.35999999</v>
      </c>
      <c r="H89" s="130">
        <v>-20555163.895221196</v>
      </c>
      <c r="I89" s="124">
        <v>-26656945.255221188</v>
      </c>
      <c r="J89" s="122">
        <v>64809562.81</v>
      </c>
      <c r="K89" s="123">
        <v>56542703.9276945</v>
      </c>
      <c r="L89" s="124">
        <v>121352266.7376945</v>
      </c>
    </row>
    <row r="90" spans="1:12" ht="21.75" customHeight="1">
      <c r="A90" s="277" t="s">
        <v>268</v>
      </c>
      <c r="B90" s="278"/>
      <c r="C90" s="278"/>
      <c r="D90" s="278"/>
      <c r="E90" s="278"/>
      <c r="F90" s="118">
        <v>207</v>
      </c>
      <c r="G90" s="122">
        <v>0</v>
      </c>
      <c r="H90" s="123">
        <v>56828.410264700055</v>
      </c>
      <c r="I90" s="124">
        <v>56828.410264700055</v>
      </c>
      <c r="J90" s="122">
        <v>0</v>
      </c>
      <c r="K90" s="123">
        <v>-15182600.033544056</v>
      </c>
      <c r="L90" s="124">
        <v>-15182600.033544056</v>
      </c>
    </row>
    <row r="91" spans="1:12" ht="21" customHeight="1">
      <c r="A91" s="277" t="s">
        <v>269</v>
      </c>
      <c r="B91" s="278"/>
      <c r="C91" s="278"/>
      <c r="D91" s="278"/>
      <c r="E91" s="278"/>
      <c r="F91" s="118">
        <v>208</v>
      </c>
      <c r="G91" s="129">
        <v>0</v>
      </c>
      <c r="H91" s="130">
        <v>0</v>
      </c>
      <c r="I91" s="124">
        <v>0</v>
      </c>
      <c r="J91" s="122">
        <v>0</v>
      </c>
      <c r="K91" s="123">
        <v>0</v>
      </c>
      <c r="L91" s="124">
        <v>0</v>
      </c>
    </row>
    <row r="92" spans="1:12" ht="12.75">
      <c r="A92" s="277" t="s">
        <v>270</v>
      </c>
      <c r="B92" s="278"/>
      <c r="C92" s="278"/>
      <c r="D92" s="278"/>
      <c r="E92" s="278"/>
      <c r="F92" s="118">
        <v>209</v>
      </c>
      <c r="G92" s="129">
        <v>0</v>
      </c>
      <c r="H92" s="130">
        <v>0</v>
      </c>
      <c r="I92" s="124">
        <v>0</v>
      </c>
      <c r="J92" s="122">
        <v>0</v>
      </c>
      <c r="K92" s="123">
        <v>0</v>
      </c>
      <c r="L92" s="124">
        <v>0</v>
      </c>
    </row>
    <row r="93" spans="1:12" ht="22.5" customHeight="1">
      <c r="A93" s="277" t="s">
        <v>271</v>
      </c>
      <c r="B93" s="278"/>
      <c r="C93" s="278"/>
      <c r="D93" s="278"/>
      <c r="E93" s="278"/>
      <c r="F93" s="118">
        <v>210</v>
      </c>
      <c r="G93" s="122">
        <v>0</v>
      </c>
      <c r="H93" s="123">
        <v>0</v>
      </c>
      <c r="I93" s="124">
        <v>0</v>
      </c>
      <c r="J93" s="122">
        <v>0</v>
      </c>
      <c r="K93" s="123">
        <v>0</v>
      </c>
      <c r="L93" s="124">
        <v>0</v>
      </c>
    </row>
    <row r="94" spans="1:12" ht="12.75">
      <c r="A94" s="277" t="s">
        <v>272</v>
      </c>
      <c r="B94" s="278"/>
      <c r="C94" s="278"/>
      <c r="D94" s="278"/>
      <c r="E94" s="278"/>
      <c r="F94" s="118">
        <v>211</v>
      </c>
      <c r="G94" s="129">
        <v>0</v>
      </c>
      <c r="H94" s="130">
        <v>0</v>
      </c>
      <c r="I94" s="124">
        <v>0</v>
      </c>
      <c r="J94" s="122">
        <v>0</v>
      </c>
      <c r="K94" s="123">
        <v>0</v>
      </c>
      <c r="L94" s="124">
        <v>0</v>
      </c>
    </row>
    <row r="95" spans="1:12" ht="12.75">
      <c r="A95" s="277" t="s">
        <v>273</v>
      </c>
      <c r="B95" s="278"/>
      <c r="C95" s="278"/>
      <c r="D95" s="278"/>
      <c r="E95" s="278"/>
      <c r="F95" s="118">
        <v>212</v>
      </c>
      <c r="G95" s="129">
        <v>0</v>
      </c>
      <c r="H95" s="130">
        <v>0</v>
      </c>
      <c r="I95" s="124">
        <v>0</v>
      </c>
      <c r="J95" s="122">
        <v>12961912.57</v>
      </c>
      <c r="K95" s="123">
        <v>6543970.69509833</v>
      </c>
      <c r="L95" s="124">
        <v>19505883.26509833</v>
      </c>
    </row>
    <row r="96" spans="1:12" ht="12.75">
      <c r="A96" s="274" t="s">
        <v>207</v>
      </c>
      <c r="B96" s="278"/>
      <c r="C96" s="278"/>
      <c r="D96" s="278"/>
      <c r="E96" s="278"/>
      <c r="F96" s="118">
        <v>213</v>
      </c>
      <c r="G96" s="122">
        <v>835192.6712448951</v>
      </c>
      <c r="H96" s="123">
        <v>82958567.91359857</v>
      </c>
      <c r="I96" s="124">
        <v>83793760.58484346</v>
      </c>
      <c r="J96" s="129">
        <v>77675503.15738422</v>
      </c>
      <c r="K96" s="130">
        <v>185764321.86270806</v>
      </c>
      <c r="L96" s="124">
        <v>263439825.02009228</v>
      </c>
    </row>
    <row r="97" spans="1:12" ht="12.75">
      <c r="A97" s="274" t="s">
        <v>258</v>
      </c>
      <c r="B97" s="275"/>
      <c r="C97" s="275"/>
      <c r="D97" s="275"/>
      <c r="E97" s="276"/>
      <c r="F97" s="118">
        <v>214</v>
      </c>
      <c r="G97" s="129">
        <v>547953.7625793642</v>
      </c>
      <c r="H97" s="130">
        <v>83983643.29283702</v>
      </c>
      <c r="I97" s="124">
        <v>84531597.05541639</v>
      </c>
      <c r="J97" s="122">
        <v>77660764.18984984</v>
      </c>
      <c r="K97" s="123">
        <v>186394370.84236586</v>
      </c>
      <c r="L97" s="124">
        <v>264055135.0322157</v>
      </c>
    </row>
    <row r="98" spans="1:12" ht="12.75">
      <c r="A98" s="274" t="s">
        <v>259</v>
      </c>
      <c r="B98" s="275"/>
      <c r="C98" s="275"/>
      <c r="D98" s="275"/>
      <c r="E98" s="276"/>
      <c r="F98" s="118">
        <v>215</v>
      </c>
      <c r="G98" s="129">
        <v>287238.90866571007</v>
      </c>
      <c r="H98" s="130">
        <v>-1025075.3783212597</v>
      </c>
      <c r="I98" s="124">
        <v>-737836.4696555496</v>
      </c>
      <c r="J98" s="122">
        <v>14738.967534237634</v>
      </c>
      <c r="K98" s="123">
        <v>-630049.1236577567</v>
      </c>
      <c r="L98" s="124">
        <v>-615310.1561235191</v>
      </c>
    </row>
    <row r="99" spans="1:12" ht="12.75">
      <c r="A99" s="264" t="s">
        <v>298</v>
      </c>
      <c r="B99" s="266"/>
      <c r="C99" s="266"/>
      <c r="D99" s="266"/>
      <c r="E99" s="266"/>
      <c r="F99" s="133">
        <v>216</v>
      </c>
      <c r="G99" s="151">
        <v>0</v>
      </c>
      <c r="H99" s="137">
        <v>0</v>
      </c>
      <c r="I99" s="160">
        <v>0</v>
      </c>
      <c r="J99" s="151">
        <v>0</v>
      </c>
      <c r="K99" s="137">
        <v>0</v>
      </c>
      <c r="L99" s="152">
        <v>0</v>
      </c>
    </row>
    <row r="100" spans="1:12" ht="12.75">
      <c r="A100" s="296" t="s">
        <v>377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</row>
  </sheetData>
  <sheetProtection/>
  <mergeCells count="102">
    <mergeCell ref="G4:I4"/>
    <mergeCell ref="J4:L4"/>
    <mergeCell ref="A2:L2"/>
    <mergeCell ref="K3:L3"/>
    <mergeCell ref="A6:E6"/>
    <mergeCell ref="A7:E7"/>
    <mergeCell ref="A8:E8"/>
    <mergeCell ref="A9:E9"/>
    <mergeCell ref="A4:E5"/>
    <mergeCell ref="F4:F5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89:E89"/>
    <mergeCell ref="A78:E78"/>
    <mergeCell ref="A79:E79"/>
    <mergeCell ref="A80:E80"/>
    <mergeCell ref="A81:E81"/>
    <mergeCell ref="A82:E82"/>
    <mergeCell ref="A83:E83"/>
    <mergeCell ref="A100:L100"/>
    <mergeCell ref="A94:E94"/>
    <mergeCell ref="A95:E95"/>
    <mergeCell ref="A96:E96"/>
    <mergeCell ref="A97:E97"/>
    <mergeCell ref="A98:E98"/>
    <mergeCell ref="A99:E99"/>
    <mergeCell ref="A1:L1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</mergeCells>
  <dataValidations count="1">
    <dataValidation allowBlank="1" sqref="A1:A65536 M1:IV65536 B2:L65536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0" zoomScaleSheetLayoutView="110" zoomScalePageLayoutView="0" workbookViewId="0" topLeftCell="A1">
      <pane xSplit="8" ySplit="5" topLeftCell="I39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K63" sqref="K63"/>
    </sheetView>
  </sheetViews>
  <sheetFormatPr defaultColWidth="9.140625" defaultRowHeight="12.75"/>
  <cols>
    <col min="1" max="9" width="9.140625" style="38" customWidth="1"/>
    <col min="10" max="11" width="12.140625" style="38" customWidth="1"/>
    <col min="12" max="13" width="14.421875" style="38" hidden="1" customWidth="1"/>
    <col min="14" max="15" width="8.140625" style="38" hidden="1" customWidth="1"/>
    <col min="16" max="16384" width="9.140625" style="38" customWidth="1"/>
  </cols>
  <sheetData>
    <row r="1" spans="1:10" ht="17.25" customHeight="1">
      <c r="A1" s="309" t="s">
        <v>211</v>
      </c>
      <c r="B1" s="310"/>
      <c r="C1" s="310"/>
      <c r="D1" s="310"/>
      <c r="E1" s="310"/>
      <c r="F1" s="310"/>
      <c r="G1" s="310"/>
      <c r="H1" s="310"/>
      <c r="I1" s="310"/>
      <c r="J1" s="311"/>
    </row>
    <row r="2" spans="1:11" ht="12.75" customHeight="1">
      <c r="A2" s="312" t="s">
        <v>432</v>
      </c>
      <c r="B2" s="313"/>
      <c r="C2" s="313"/>
      <c r="D2" s="313"/>
      <c r="E2" s="313"/>
      <c r="F2" s="313"/>
      <c r="G2" s="313"/>
      <c r="H2" s="313"/>
      <c r="I2" s="313"/>
      <c r="J2" s="314"/>
      <c r="K2" s="92"/>
    </row>
    <row r="3" spans="1:11" ht="9" customHeight="1">
      <c r="A3" s="86"/>
      <c r="B3" s="93"/>
      <c r="C3" s="93"/>
      <c r="D3" s="306"/>
      <c r="E3" s="306"/>
      <c r="F3" s="93"/>
      <c r="G3" s="93"/>
      <c r="H3" s="93"/>
      <c r="I3" s="93"/>
      <c r="J3" s="94"/>
      <c r="K3" s="98" t="s">
        <v>58</v>
      </c>
    </row>
    <row r="4" spans="1:11" ht="48.75" customHeight="1">
      <c r="A4" s="315" t="s">
        <v>6</v>
      </c>
      <c r="B4" s="315"/>
      <c r="C4" s="315"/>
      <c r="D4" s="315"/>
      <c r="E4" s="315"/>
      <c r="F4" s="315"/>
      <c r="G4" s="315"/>
      <c r="H4" s="315"/>
      <c r="I4" s="45" t="s">
        <v>62</v>
      </c>
      <c r="J4" s="46" t="s">
        <v>373</v>
      </c>
      <c r="K4" s="46" t="s">
        <v>374</v>
      </c>
    </row>
    <row r="5" spans="1:12" ht="12.75" customHeight="1">
      <c r="A5" s="316">
        <v>1</v>
      </c>
      <c r="B5" s="316"/>
      <c r="C5" s="316"/>
      <c r="D5" s="316"/>
      <c r="E5" s="316"/>
      <c r="F5" s="316"/>
      <c r="G5" s="316"/>
      <c r="H5" s="316"/>
      <c r="I5" s="47">
        <v>2</v>
      </c>
      <c r="J5" s="48" t="s">
        <v>60</v>
      </c>
      <c r="K5" s="48" t="s">
        <v>61</v>
      </c>
      <c r="L5" s="38" t="s">
        <v>421</v>
      </c>
    </row>
    <row r="6" spans="1:15" ht="12.75">
      <c r="A6" s="317" t="s">
        <v>213</v>
      </c>
      <c r="B6" s="318"/>
      <c r="C6" s="318"/>
      <c r="D6" s="318"/>
      <c r="E6" s="318"/>
      <c r="F6" s="318"/>
      <c r="G6" s="318"/>
      <c r="H6" s="319"/>
      <c r="I6" s="43">
        <v>1</v>
      </c>
      <c r="J6" s="44">
        <v>-201193216.84858215</v>
      </c>
      <c r="K6" s="44">
        <v>-165489474.3984983</v>
      </c>
      <c r="L6" s="44">
        <v>-152777439.9945455</v>
      </c>
      <c r="M6" s="87">
        <v>-49075847.50014838</v>
      </c>
      <c r="N6" s="44">
        <f aca="true" t="shared" si="0" ref="N6:N37">+J6-L6</f>
        <v>-48415776.85403666</v>
      </c>
      <c r="O6" s="87">
        <f aca="true" t="shared" si="1" ref="O6:O37">+K6-M6</f>
        <v>-116413626.89834991</v>
      </c>
    </row>
    <row r="7" spans="1:15" ht="12.75">
      <c r="A7" s="299" t="s">
        <v>214</v>
      </c>
      <c r="B7" s="307"/>
      <c r="C7" s="307"/>
      <c r="D7" s="307"/>
      <c r="E7" s="307"/>
      <c r="F7" s="307"/>
      <c r="G7" s="307"/>
      <c r="H7" s="308"/>
      <c r="I7" s="1">
        <v>2</v>
      </c>
      <c r="J7" s="39">
        <v>30754562.737349078</v>
      </c>
      <c r="K7" s="39">
        <v>198799081.70710316</v>
      </c>
      <c r="L7" s="39">
        <v>-69791497.13255139</v>
      </c>
      <c r="M7" s="88">
        <v>-19034344.194339275</v>
      </c>
      <c r="N7" s="39">
        <f t="shared" si="0"/>
        <v>100546059.86990047</v>
      </c>
      <c r="O7" s="88">
        <f t="shared" si="1"/>
        <v>217833425.90144244</v>
      </c>
    </row>
    <row r="8" spans="1:15" ht="12.75">
      <c r="A8" s="302" t="s">
        <v>85</v>
      </c>
      <c r="B8" s="307"/>
      <c r="C8" s="307"/>
      <c r="D8" s="307"/>
      <c r="E8" s="307"/>
      <c r="F8" s="307"/>
      <c r="G8" s="307"/>
      <c r="H8" s="308"/>
      <c r="I8" s="1">
        <v>3</v>
      </c>
      <c r="J8" s="3">
        <v>141283607.13326272</v>
      </c>
      <c r="K8" s="3">
        <v>257163447.54794326</v>
      </c>
      <c r="L8" s="3">
        <v>57297020.759647086</v>
      </c>
      <c r="M8" s="89">
        <v>82423015.7260024</v>
      </c>
      <c r="N8" s="3">
        <f t="shared" si="0"/>
        <v>83986586.37361564</v>
      </c>
      <c r="O8" s="89">
        <f t="shared" si="1"/>
        <v>174740431.82194087</v>
      </c>
    </row>
    <row r="9" spans="1:15" ht="12.75">
      <c r="A9" s="302" t="s">
        <v>86</v>
      </c>
      <c r="B9" s="307"/>
      <c r="C9" s="307"/>
      <c r="D9" s="307"/>
      <c r="E9" s="307"/>
      <c r="F9" s="307"/>
      <c r="G9" s="307"/>
      <c r="H9" s="308"/>
      <c r="I9" s="1">
        <v>4</v>
      </c>
      <c r="J9" s="39">
        <v>-110529044.39591365</v>
      </c>
      <c r="K9" s="39">
        <v>-58364365.840840094</v>
      </c>
      <c r="L9" s="39">
        <v>-127088517.89219847</v>
      </c>
      <c r="M9" s="88">
        <v>-101457359.92034167</v>
      </c>
      <c r="N9" s="39">
        <f t="shared" si="0"/>
        <v>16559473.496284828</v>
      </c>
      <c r="O9" s="88">
        <f t="shared" si="1"/>
        <v>43092994.07950158</v>
      </c>
    </row>
    <row r="10" spans="1:15" ht="12.75">
      <c r="A10" s="302" t="s">
        <v>115</v>
      </c>
      <c r="B10" s="307"/>
      <c r="C10" s="307"/>
      <c r="D10" s="307"/>
      <c r="E10" s="307"/>
      <c r="F10" s="307"/>
      <c r="G10" s="307"/>
      <c r="H10" s="308"/>
      <c r="I10" s="1">
        <v>5</v>
      </c>
      <c r="J10" s="3">
        <v>44678805.689775564</v>
      </c>
      <c r="K10" s="3">
        <v>41928696.704439774</v>
      </c>
      <c r="L10" s="3">
        <v>23794427.2794654</v>
      </c>
      <c r="M10" s="89">
        <v>20837090.21595843</v>
      </c>
      <c r="N10" s="3">
        <f t="shared" si="0"/>
        <v>20884378.410310164</v>
      </c>
      <c r="O10" s="89">
        <f t="shared" si="1"/>
        <v>21091606.488481343</v>
      </c>
    </row>
    <row r="11" spans="1:15" ht="12.75">
      <c r="A11" s="302" t="s">
        <v>116</v>
      </c>
      <c r="B11" s="307"/>
      <c r="C11" s="307"/>
      <c r="D11" s="307"/>
      <c r="E11" s="307"/>
      <c r="F11" s="307"/>
      <c r="G11" s="307"/>
      <c r="H11" s="308"/>
      <c r="I11" s="1">
        <v>6</v>
      </c>
      <c r="J11" s="3">
        <v>9261804.97</v>
      </c>
      <c r="K11" s="3">
        <v>13249953.011513196</v>
      </c>
      <c r="L11" s="3">
        <v>3878294.7648398</v>
      </c>
      <c r="M11" s="89">
        <v>5010232.258646197</v>
      </c>
      <c r="N11" s="3">
        <f t="shared" si="0"/>
        <v>5383510.205160201</v>
      </c>
      <c r="O11" s="89">
        <f t="shared" si="1"/>
        <v>8239720.752866999</v>
      </c>
    </row>
    <row r="12" spans="1:15" ht="12.75">
      <c r="A12" s="302" t="s">
        <v>117</v>
      </c>
      <c r="B12" s="307"/>
      <c r="C12" s="307"/>
      <c r="D12" s="307"/>
      <c r="E12" s="307"/>
      <c r="F12" s="307"/>
      <c r="G12" s="307"/>
      <c r="H12" s="308"/>
      <c r="I12" s="1">
        <v>7</v>
      </c>
      <c r="J12" s="3">
        <v>89124642.4836787</v>
      </c>
      <c r="K12" s="3">
        <v>122362718.75937603</v>
      </c>
      <c r="L12" s="3">
        <v>40089133.25000001</v>
      </c>
      <c r="M12" s="89">
        <v>3237367.4163752627</v>
      </c>
      <c r="N12" s="3">
        <f t="shared" si="0"/>
        <v>49035509.23367869</v>
      </c>
      <c r="O12" s="89">
        <f t="shared" si="1"/>
        <v>119125351.34300077</v>
      </c>
    </row>
    <row r="13" spans="1:15" ht="12.75">
      <c r="A13" s="302" t="s">
        <v>118</v>
      </c>
      <c r="B13" s="307"/>
      <c r="C13" s="307"/>
      <c r="D13" s="307"/>
      <c r="E13" s="307"/>
      <c r="F13" s="307"/>
      <c r="G13" s="307"/>
      <c r="H13" s="308"/>
      <c r="I13" s="1">
        <v>8</v>
      </c>
      <c r="J13" s="3">
        <v>1675036.7556751992</v>
      </c>
      <c r="K13" s="3">
        <v>571272.0560415993</v>
      </c>
      <c r="L13" s="3">
        <v>79220</v>
      </c>
      <c r="M13" s="89">
        <v>377708.1768049998</v>
      </c>
      <c r="N13" s="3">
        <f t="shared" si="0"/>
        <v>1595816.7556751992</v>
      </c>
      <c r="O13" s="89">
        <f t="shared" si="1"/>
        <v>193563.87923659943</v>
      </c>
    </row>
    <row r="14" spans="1:15" ht="12.75">
      <c r="A14" s="302" t="s">
        <v>119</v>
      </c>
      <c r="B14" s="307"/>
      <c r="C14" s="307"/>
      <c r="D14" s="307"/>
      <c r="E14" s="307"/>
      <c r="F14" s="307"/>
      <c r="G14" s="307"/>
      <c r="H14" s="308"/>
      <c r="I14" s="1">
        <v>9</v>
      </c>
      <c r="J14" s="3">
        <v>-267771285.1247207</v>
      </c>
      <c r="K14" s="3">
        <v>-264888014.7271416</v>
      </c>
      <c r="L14" s="3">
        <v>-138331315.13000003</v>
      </c>
      <c r="M14" s="89">
        <v>-133509004.02054238</v>
      </c>
      <c r="N14" s="3">
        <f t="shared" si="0"/>
        <v>-129439969.99472067</v>
      </c>
      <c r="O14" s="89">
        <f t="shared" si="1"/>
        <v>-131379010.7065992</v>
      </c>
    </row>
    <row r="15" spans="1:15" ht="12.75">
      <c r="A15" s="302" t="s">
        <v>120</v>
      </c>
      <c r="B15" s="307"/>
      <c r="C15" s="307"/>
      <c r="D15" s="307"/>
      <c r="E15" s="307"/>
      <c r="F15" s="307"/>
      <c r="G15" s="307"/>
      <c r="H15" s="308"/>
      <c r="I15" s="1">
        <v>10</v>
      </c>
      <c r="J15" s="3">
        <v>-13761661.7986</v>
      </c>
      <c r="K15" s="3">
        <v>-12908137.926800001</v>
      </c>
      <c r="L15" s="3">
        <v>-6095623</v>
      </c>
      <c r="M15" s="89">
        <v>-5299892.6297</v>
      </c>
      <c r="N15" s="3">
        <f t="shared" si="0"/>
        <v>-7666038.798599999</v>
      </c>
      <c r="O15" s="89">
        <f t="shared" si="1"/>
        <v>-7608245.297100001</v>
      </c>
    </row>
    <row r="16" spans="1:15" ht="21" customHeight="1">
      <c r="A16" s="302" t="s">
        <v>121</v>
      </c>
      <c r="B16" s="307"/>
      <c r="C16" s="307"/>
      <c r="D16" s="307"/>
      <c r="E16" s="307"/>
      <c r="F16" s="307"/>
      <c r="G16" s="307"/>
      <c r="H16" s="308"/>
      <c r="I16" s="1">
        <v>11</v>
      </c>
      <c r="J16" s="3">
        <v>3494995.2894248865</v>
      </c>
      <c r="K16" s="3">
        <v>-283166.50482120435</v>
      </c>
      <c r="L16" s="3">
        <v>290775.43137859995</v>
      </c>
      <c r="M16" s="89">
        <v>-78529.51547000097</v>
      </c>
      <c r="N16" s="3">
        <f t="shared" si="0"/>
        <v>3204219.8580462867</v>
      </c>
      <c r="O16" s="89">
        <f t="shared" si="1"/>
        <v>-204636.98935120337</v>
      </c>
    </row>
    <row r="17" spans="1:15" ht="12.75">
      <c r="A17" s="302" t="s">
        <v>122</v>
      </c>
      <c r="B17" s="307"/>
      <c r="C17" s="307"/>
      <c r="D17" s="307"/>
      <c r="E17" s="307"/>
      <c r="F17" s="307"/>
      <c r="G17" s="307"/>
      <c r="H17" s="308"/>
      <c r="I17" s="1">
        <v>12</v>
      </c>
      <c r="J17" s="3">
        <v>22768617.3388527</v>
      </c>
      <c r="K17" s="3">
        <v>41602312.786552094</v>
      </c>
      <c r="L17" s="3">
        <v>-50793430.48788226</v>
      </c>
      <c r="M17" s="89">
        <v>7967668.17758583</v>
      </c>
      <c r="N17" s="3">
        <f t="shared" si="0"/>
        <v>73562047.82673496</v>
      </c>
      <c r="O17" s="89">
        <f t="shared" si="1"/>
        <v>33634644.60896626</v>
      </c>
    </row>
    <row r="18" spans="1:15" ht="12.75">
      <c r="A18" s="299" t="s">
        <v>123</v>
      </c>
      <c r="B18" s="307"/>
      <c r="C18" s="307"/>
      <c r="D18" s="307"/>
      <c r="E18" s="307"/>
      <c r="F18" s="307"/>
      <c r="G18" s="307"/>
      <c r="H18" s="308"/>
      <c r="I18" s="1">
        <v>13</v>
      </c>
      <c r="J18" s="40">
        <v>-216459062.41591483</v>
      </c>
      <c r="K18" s="40">
        <v>-351185932.71381146</v>
      </c>
      <c r="L18" s="40">
        <v>-73420532.70199412</v>
      </c>
      <c r="M18" s="90">
        <v>-26656310.4323491</v>
      </c>
      <c r="N18" s="40">
        <f t="shared" si="0"/>
        <v>-143038529.7139207</v>
      </c>
      <c r="O18" s="90">
        <f t="shared" si="1"/>
        <v>-324529622.2814624</v>
      </c>
    </row>
    <row r="19" spans="1:15" ht="12.75">
      <c r="A19" s="302" t="s">
        <v>124</v>
      </c>
      <c r="B19" s="307"/>
      <c r="C19" s="307"/>
      <c r="D19" s="307"/>
      <c r="E19" s="307"/>
      <c r="F19" s="307"/>
      <c r="G19" s="307"/>
      <c r="H19" s="308"/>
      <c r="I19" s="1">
        <v>14</v>
      </c>
      <c r="J19" s="3">
        <v>-738593882.32185</v>
      </c>
      <c r="K19" s="3">
        <v>-285160982.1860566</v>
      </c>
      <c r="L19" s="3">
        <v>-320115209.4500003</v>
      </c>
      <c r="M19" s="89">
        <v>-167011463.0118451</v>
      </c>
      <c r="N19" s="3">
        <f t="shared" si="0"/>
        <v>-418478672.87184966</v>
      </c>
      <c r="O19" s="89">
        <f t="shared" si="1"/>
        <v>-118149519.1742115</v>
      </c>
    </row>
    <row r="20" spans="1:15" ht="19.5" customHeight="1">
      <c r="A20" s="302" t="s">
        <v>147</v>
      </c>
      <c r="B20" s="307"/>
      <c r="C20" s="307"/>
      <c r="D20" s="307"/>
      <c r="E20" s="307"/>
      <c r="F20" s="307"/>
      <c r="G20" s="307"/>
      <c r="H20" s="308"/>
      <c r="I20" s="1">
        <v>15</v>
      </c>
      <c r="J20" s="3">
        <v>257469155.89013222</v>
      </c>
      <c r="K20" s="3">
        <v>-139534187.05977386</v>
      </c>
      <c r="L20" s="3">
        <v>-86384154.18748614</v>
      </c>
      <c r="M20" s="89">
        <v>33007486.415256612</v>
      </c>
      <c r="N20" s="3">
        <f t="shared" si="0"/>
        <v>343853310.07761836</v>
      </c>
      <c r="O20" s="89">
        <f t="shared" si="1"/>
        <v>-172541673.47503048</v>
      </c>
    </row>
    <row r="21" spans="1:15" ht="12.75">
      <c r="A21" s="302" t="s">
        <v>125</v>
      </c>
      <c r="B21" s="307"/>
      <c r="C21" s="307"/>
      <c r="D21" s="307"/>
      <c r="E21" s="307"/>
      <c r="F21" s="307"/>
      <c r="G21" s="307"/>
      <c r="H21" s="308"/>
      <c r="I21" s="1">
        <v>16</v>
      </c>
      <c r="J21" s="3">
        <v>160762631.92809168</v>
      </c>
      <c r="K21" s="3">
        <v>142503849.723588</v>
      </c>
      <c r="L21" s="3">
        <v>141546601.89999968</v>
      </c>
      <c r="M21" s="89">
        <v>80920688.0762153</v>
      </c>
      <c r="N21" s="3">
        <f t="shared" si="0"/>
        <v>19216030.028091997</v>
      </c>
      <c r="O21" s="89">
        <f t="shared" si="1"/>
        <v>61583161.64737269</v>
      </c>
    </row>
    <row r="22" spans="1:15" ht="22.5" customHeight="1">
      <c r="A22" s="302" t="s">
        <v>126</v>
      </c>
      <c r="B22" s="307"/>
      <c r="C22" s="307"/>
      <c r="D22" s="307"/>
      <c r="E22" s="307"/>
      <c r="F22" s="307"/>
      <c r="G22" s="307"/>
      <c r="H22" s="308"/>
      <c r="I22" s="1">
        <v>17</v>
      </c>
      <c r="J22" s="3">
        <v>0</v>
      </c>
      <c r="K22" s="3">
        <v>0</v>
      </c>
      <c r="L22" s="3">
        <v>0</v>
      </c>
      <c r="M22" s="89">
        <v>0</v>
      </c>
      <c r="N22" s="3">
        <f t="shared" si="0"/>
        <v>0</v>
      </c>
      <c r="O22" s="89">
        <f t="shared" si="1"/>
        <v>0</v>
      </c>
    </row>
    <row r="23" spans="1:15" ht="21" customHeight="1">
      <c r="A23" s="302" t="s">
        <v>127</v>
      </c>
      <c r="B23" s="307"/>
      <c r="C23" s="307"/>
      <c r="D23" s="307"/>
      <c r="E23" s="307"/>
      <c r="F23" s="307"/>
      <c r="G23" s="307"/>
      <c r="H23" s="308"/>
      <c r="I23" s="1">
        <v>18</v>
      </c>
      <c r="J23" s="3">
        <v>-29270813.510000005</v>
      </c>
      <c r="K23" s="3">
        <v>-104016797.68050998</v>
      </c>
      <c r="L23" s="3">
        <v>1289208.3699999996</v>
      </c>
      <c r="M23" s="89">
        <v>-55807765.32</v>
      </c>
      <c r="N23" s="3">
        <f t="shared" si="0"/>
        <v>-30560021.880000006</v>
      </c>
      <c r="O23" s="89">
        <f t="shared" si="1"/>
        <v>-48209032.360509984</v>
      </c>
    </row>
    <row r="24" spans="1:15" ht="12.75">
      <c r="A24" s="302" t="s">
        <v>128</v>
      </c>
      <c r="B24" s="307"/>
      <c r="C24" s="307"/>
      <c r="D24" s="307"/>
      <c r="E24" s="307"/>
      <c r="F24" s="307"/>
      <c r="G24" s="307"/>
      <c r="H24" s="308"/>
      <c r="I24" s="1">
        <v>19</v>
      </c>
      <c r="J24" s="3">
        <v>-18822394.75042078</v>
      </c>
      <c r="K24" s="3">
        <v>-44624808.00514123</v>
      </c>
      <c r="L24" s="3">
        <v>28502501.600000054</v>
      </c>
      <c r="M24" s="89">
        <v>-56697412.56326923</v>
      </c>
      <c r="N24" s="3">
        <f t="shared" si="0"/>
        <v>-47324896.35042083</v>
      </c>
      <c r="O24" s="89">
        <f t="shared" si="1"/>
        <v>12072604.558128</v>
      </c>
    </row>
    <row r="25" spans="1:15" ht="12.75">
      <c r="A25" s="302" t="s">
        <v>129</v>
      </c>
      <c r="B25" s="307"/>
      <c r="C25" s="307"/>
      <c r="D25" s="307"/>
      <c r="E25" s="307"/>
      <c r="F25" s="307"/>
      <c r="G25" s="307"/>
      <c r="H25" s="308"/>
      <c r="I25" s="1">
        <v>20</v>
      </c>
      <c r="J25" s="3">
        <v>21128144.12290182</v>
      </c>
      <c r="K25" s="3">
        <v>14640022.306147054</v>
      </c>
      <c r="L25" s="3">
        <v>31995830.73999995</v>
      </c>
      <c r="M25" s="89">
        <v>11206544.708520789</v>
      </c>
      <c r="N25" s="3">
        <f t="shared" si="0"/>
        <v>-10867686.61709813</v>
      </c>
      <c r="O25" s="89">
        <f t="shared" si="1"/>
        <v>3433477.597626265</v>
      </c>
    </row>
    <row r="26" spans="1:15" ht="12.75">
      <c r="A26" s="302" t="s">
        <v>130</v>
      </c>
      <c r="B26" s="307"/>
      <c r="C26" s="307"/>
      <c r="D26" s="307"/>
      <c r="E26" s="307"/>
      <c r="F26" s="307"/>
      <c r="G26" s="307"/>
      <c r="H26" s="308"/>
      <c r="I26" s="1">
        <v>21</v>
      </c>
      <c r="J26" s="3">
        <v>-73762849.15298152</v>
      </c>
      <c r="K26" s="3">
        <v>23326549.604653776</v>
      </c>
      <c r="L26" s="3">
        <v>-260877817.08817255</v>
      </c>
      <c r="M26" s="89">
        <v>-300249867.7693031</v>
      </c>
      <c r="N26" s="3">
        <f t="shared" si="0"/>
        <v>187114967.93519104</v>
      </c>
      <c r="O26" s="89">
        <f t="shared" si="1"/>
        <v>323576417.37395686</v>
      </c>
    </row>
    <row r="27" spans="1:15" ht="12.75">
      <c r="A27" s="302" t="s">
        <v>131</v>
      </c>
      <c r="B27" s="307"/>
      <c r="C27" s="307"/>
      <c r="D27" s="307"/>
      <c r="E27" s="307"/>
      <c r="F27" s="307"/>
      <c r="G27" s="307"/>
      <c r="H27" s="308"/>
      <c r="I27" s="1">
        <v>22</v>
      </c>
      <c r="J27" s="3">
        <v>0</v>
      </c>
      <c r="K27" s="3">
        <v>0</v>
      </c>
      <c r="L27" s="3"/>
      <c r="M27" s="89">
        <v>0</v>
      </c>
      <c r="N27" s="3">
        <f t="shared" si="0"/>
        <v>0</v>
      </c>
      <c r="O27" s="89">
        <f t="shared" si="1"/>
        <v>0</v>
      </c>
    </row>
    <row r="28" spans="1:15" ht="21" customHeight="1">
      <c r="A28" s="302" t="s">
        <v>146</v>
      </c>
      <c r="B28" s="307"/>
      <c r="C28" s="307"/>
      <c r="D28" s="307"/>
      <c r="E28" s="307"/>
      <c r="F28" s="307"/>
      <c r="G28" s="307"/>
      <c r="H28" s="308"/>
      <c r="I28" s="1">
        <v>23</v>
      </c>
      <c r="J28" s="3">
        <v>-4927968.824771183</v>
      </c>
      <c r="K28" s="3">
        <v>-117066946.63541993</v>
      </c>
      <c r="L28" s="3">
        <v>1900633.650000006</v>
      </c>
      <c r="M28" s="89">
        <v>-7507035.388728802</v>
      </c>
      <c r="N28" s="3">
        <f t="shared" si="0"/>
        <v>-6828602.474771189</v>
      </c>
      <c r="O28" s="89">
        <f t="shared" si="1"/>
        <v>-109559911.24669114</v>
      </c>
    </row>
    <row r="29" spans="1:15" ht="12.75">
      <c r="A29" s="302" t="s">
        <v>132</v>
      </c>
      <c r="B29" s="307"/>
      <c r="C29" s="307"/>
      <c r="D29" s="307"/>
      <c r="E29" s="307"/>
      <c r="F29" s="307"/>
      <c r="G29" s="307"/>
      <c r="H29" s="308"/>
      <c r="I29" s="1">
        <v>24</v>
      </c>
      <c r="J29" s="3">
        <v>196422416.57616234</v>
      </c>
      <c r="K29" s="3">
        <v>42222757.664710626</v>
      </c>
      <c r="L29" s="3">
        <v>458757337.4699993</v>
      </c>
      <c r="M29" s="89">
        <v>414696217.8417164</v>
      </c>
      <c r="N29" s="3">
        <f t="shared" si="0"/>
        <v>-262334920.89383698</v>
      </c>
      <c r="O29" s="89">
        <f t="shared" si="1"/>
        <v>-372473460.17700577</v>
      </c>
    </row>
    <row r="30" spans="1:15" ht="19.5" customHeight="1">
      <c r="A30" s="302" t="s">
        <v>133</v>
      </c>
      <c r="B30" s="307"/>
      <c r="C30" s="307"/>
      <c r="D30" s="307"/>
      <c r="E30" s="307"/>
      <c r="F30" s="307"/>
      <c r="G30" s="307"/>
      <c r="H30" s="308"/>
      <c r="I30" s="1">
        <v>25</v>
      </c>
      <c r="J30" s="3">
        <v>29270813.510000005</v>
      </c>
      <c r="K30" s="3">
        <v>104016797.68050998</v>
      </c>
      <c r="L30" s="3">
        <v>-1289208.3699999996</v>
      </c>
      <c r="M30" s="89">
        <v>55807765.319999896</v>
      </c>
      <c r="N30" s="3">
        <f t="shared" si="0"/>
        <v>30560021.880000006</v>
      </c>
      <c r="O30" s="89">
        <f t="shared" si="1"/>
        <v>48209032.36051009</v>
      </c>
    </row>
    <row r="31" spans="1:15" ht="12.75">
      <c r="A31" s="302" t="s">
        <v>134</v>
      </c>
      <c r="B31" s="307"/>
      <c r="C31" s="307"/>
      <c r="D31" s="307"/>
      <c r="E31" s="307"/>
      <c r="F31" s="307"/>
      <c r="G31" s="307"/>
      <c r="H31" s="308"/>
      <c r="I31" s="1">
        <v>26</v>
      </c>
      <c r="J31" s="3">
        <v>0.13749769888818264</v>
      </c>
      <c r="K31" s="3">
        <v>-3890567.967890734</v>
      </c>
      <c r="L31" s="3">
        <v>3329076.05155007</v>
      </c>
      <c r="M31" s="89">
        <v>-8080929.572536545</v>
      </c>
      <c r="N31" s="3">
        <f t="shared" si="0"/>
        <v>-3329075.914052371</v>
      </c>
      <c r="O31" s="89">
        <f t="shared" si="1"/>
        <v>4190361.604645811</v>
      </c>
    </row>
    <row r="32" spans="1:15" ht="12.75">
      <c r="A32" s="302" t="s">
        <v>135</v>
      </c>
      <c r="B32" s="307"/>
      <c r="C32" s="307"/>
      <c r="D32" s="307"/>
      <c r="E32" s="307"/>
      <c r="F32" s="307"/>
      <c r="G32" s="307"/>
      <c r="H32" s="308"/>
      <c r="I32" s="1">
        <v>27</v>
      </c>
      <c r="J32" s="3">
        <v>0</v>
      </c>
      <c r="K32" s="3">
        <v>0</v>
      </c>
      <c r="L32" s="3">
        <v>0</v>
      </c>
      <c r="M32" s="89">
        <v>0</v>
      </c>
      <c r="N32" s="3">
        <f t="shared" si="0"/>
        <v>0</v>
      </c>
      <c r="O32" s="89">
        <f t="shared" si="1"/>
        <v>0</v>
      </c>
    </row>
    <row r="33" spans="1:15" ht="12.75">
      <c r="A33" s="302" t="s">
        <v>136</v>
      </c>
      <c r="B33" s="307"/>
      <c r="C33" s="307"/>
      <c r="D33" s="307"/>
      <c r="E33" s="307"/>
      <c r="F33" s="307"/>
      <c r="G33" s="307"/>
      <c r="H33" s="308"/>
      <c r="I33" s="1">
        <v>28</v>
      </c>
      <c r="J33" s="3">
        <v>-2007680.4368129</v>
      </c>
      <c r="K33" s="3">
        <v>1719172.6396148754</v>
      </c>
      <c r="L33" s="3">
        <v>-2992075.3500000015</v>
      </c>
      <c r="M33" s="89">
        <v>-999752.3642464997</v>
      </c>
      <c r="N33" s="3">
        <f t="shared" si="0"/>
        <v>984394.9131871015</v>
      </c>
      <c r="O33" s="89">
        <f t="shared" si="1"/>
        <v>2718925.003861375</v>
      </c>
    </row>
    <row r="34" spans="1:15" ht="12.75">
      <c r="A34" s="302" t="s">
        <v>137</v>
      </c>
      <c r="B34" s="307"/>
      <c r="C34" s="307"/>
      <c r="D34" s="307"/>
      <c r="E34" s="307"/>
      <c r="F34" s="307"/>
      <c r="G34" s="307"/>
      <c r="H34" s="308"/>
      <c r="I34" s="1">
        <v>29</v>
      </c>
      <c r="J34" s="3">
        <v>-102948522.91783321</v>
      </c>
      <c r="K34" s="3">
        <v>-2109471.4696546253</v>
      </c>
      <c r="L34" s="3">
        <v>-115749199.66788417</v>
      </c>
      <c r="M34" s="89">
        <v>-41088620.8739189</v>
      </c>
      <c r="N34" s="3">
        <f t="shared" si="0"/>
        <v>12800676.750050962</v>
      </c>
      <c r="O34" s="89">
        <f t="shared" si="1"/>
        <v>38979149.40426427</v>
      </c>
    </row>
    <row r="35" spans="1:15" ht="21" customHeight="1">
      <c r="A35" s="302" t="s">
        <v>138</v>
      </c>
      <c r="B35" s="307"/>
      <c r="C35" s="307"/>
      <c r="D35" s="307"/>
      <c r="E35" s="307"/>
      <c r="F35" s="307"/>
      <c r="G35" s="307"/>
      <c r="H35" s="308"/>
      <c r="I35" s="1">
        <v>30</v>
      </c>
      <c r="J35" s="3">
        <v>88821887.33396906</v>
      </c>
      <c r="K35" s="3">
        <v>16788678.671411276</v>
      </c>
      <c r="L35" s="3">
        <v>46665941.630000055</v>
      </c>
      <c r="M35" s="89">
        <v>15147834.069790065</v>
      </c>
      <c r="N35" s="3">
        <f t="shared" si="0"/>
        <v>42155945.703969</v>
      </c>
      <c r="O35" s="89">
        <f t="shared" si="1"/>
        <v>1640844.6016212106</v>
      </c>
    </row>
    <row r="36" spans="1:15" ht="12.75">
      <c r="A36" s="299" t="s">
        <v>139</v>
      </c>
      <c r="B36" s="307"/>
      <c r="C36" s="307"/>
      <c r="D36" s="307"/>
      <c r="E36" s="307"/>
      <c r="F36" s="307"/>
      <c r="G36" s="307"/>
      <c r="H36" s="308"/>
      <c r="I36" s="1">
        <v>31</v>
      </c>
      <c r="J36" s="3">
        <v>-15488717.1700164</v>
      </c>
      <c r="K36" s="3">
        <v>-13102623.39179</v>
      </c>
      <c r="L36" s="3">
        <v>-9565410.16</v>
      </c>
      <c r="M36" s="89">
        <v>-3385192.8734600004</v>
      </c>
      <c r="N36" s="3">
        <f t="shared" si="0"/>
        <v>-5923307.0100164</v>
      </c>
      <c r="O36" s="89">
        <f t="shared" si="1"/>
        <v>-9717430.51833</v>
      </c>
    </row>
    <row r="37" spans="1:15" ht="12.75">
      <c r="A37" s="299" t="s">
        <v>92</v>
      </c>
      <c r="B37" s="307"/>
      <c r="C37" s="307"/>
      <c r="D37" s="307"/>
      <c r="E37" s="307"/>
      <c r="F37" s="307"/>
      <c r="G37" s="307"/>
      <c r="H37" s="308"/>
      <c r="I37" s="1">
        <v>32</v>
      </c>
      <c r="J37" s="40">
        <v>212193498.62924013</v>
      </c>
      <c r="K37" s="40">
        <v>148951381.1360845</v>
      </c>
      <c r="L37" s="40">
        <v>111253179.3041406</v>
      </c>
      <c r="M37" s="90">
        <v>127565874.7195763</v>
      </c>
      <c r="N37" s="40">
        <f t="shared" si="0"/>
        <v>100940319.32509953</v>
      </c>
      <c r="O37" s="90">
        <f t="shared" si="1"/>
        <v>21385506.416508198</v>
      </c>
    </row>
    <row r="38" spans="1:15" ht="12.75">
      <c r="A38" s="302" t="s">
        <v>140</v>
      </c>
      <c r="B38" s="307"/>
      <c r="C38" s="307"/>
      <c r="D38" s="307"/>
      <c r="E38" s="307"/>
      <c r="F38" s="307"/>
      <c r="G38" s="307"/>
      <c r="H38" s="308"/>
      <c r="I38" s="1">
        <v>33</v>
      </c>
      <c r="J38" s="3">
        <v>0</v>
      </c>
      <c r="K38" s="3">
        <v>482567.58893160004</v>
      </c>
      <c r="L38" s="3">
        <v>6066443.29027581</v>
      </c>
      <c r="M38" s="89">
        <v>70805.82222999999</v>
      </c>
      <c r="N38" s="3">
        <f aca="true" t="shared" si="2" ref="N38:N62">+J38-L38</f>
        <v>-6066443.29027581</v>
      </c>
      <c r="O38" s="89">
        <f aca="true" t="shared" si="3" ref="O38:O62">+K38-M38</f>
        <v>411761.76670160005</v>
      </c>
    </row>
    <row r="39" spans="1:15" ht="12.75">
      <c r="A39" s="302" t="s">
        <v>141</v>
      </c>
      <c r="B39" s="307"/>
      <c r="C39" s="307"/>
      <c r="D39" s="307"/>
      <c r="E39" s="307"/>
      <c r="F39" s="307"/>
      <c r="G39" s="307"/>
      <c r="H39" s="308"/>
      <c r="I39" s="1">
        <v>34</v>
      </c>
      <c r="J39" s="3">
        <v>-25923400.67</v>
      </c>
      <c r="K39" s="3">
        <v>-46694291.020019494</v>
      </c>
      <c r="L39" s="3">
        <v>-18280506.213493403</v>
      </c>
      <c r="M39" s="89">
        <v>-12342967.304809202</v>
      </c>
      <c r="N39" s="3">
        <f t="shared" si="2"/>
        <v>-7642894.456506599</v>
      </c>
      <c r="O39" s="89">
        <f t="shared" si="3"/>
        <v>-34351323.71521029</v>
      </c>
    </row>
    <row r="40" spans="1:15" ht="12.75">
      <c r="A40" s="302" t="s">
        <v>142</v>
      </c>
      <c r="B40" s="307"/>
      <c r="C40" s="307"/>
      <c r="D40" s="307"/>
      <c r="E40" s="307"/>
      <c r="F40" s="307"/>
      <c r="G40" s="307"/>
      <c r="H40" s="308"/>
      <c r="I40" s="1">
        <v>35</v>
      </c>
      <c r="J40" s="3">
        <v>0</v>
      </c>
      <c r="K40" s="3">
        <v>23734.162080000002</v>
      </c>
      <c r="L40" s="3">
        <v>0</v>
      </c>
      <c r="M40" s="89">
        <v>0</v>
      </c>
      <c r="N40" s="3">
        <f t="shared" si="2"/>
        <v>0</v>
      </c>
      <c r="O40" s="89">
        <f t="shared" si="3"/>
        <v>23734.162080000002</v>
      </c>
    </row>
    <row r="41" spans="1:15" ht="12.75">
      <c r="A41" s="302" t="s">
        <v>143</v>
      </c>
      <c r="B41" s="307"/>
      <c r="C41" s="307"/>
      <c r="D41" s="307"/>
      <c r="E41" s="307"/>
      <c r="F41" s="307"/>
      <c r="G41" s="307"/>
      <c r="H41" s="308"/>
      <c r="I41" s="1">
        <v>36</v>
      </c>
      <c r="J41" s="3">
        <v>-14371947.82</v>
      </c>
      <c r="K41" s="3">
        <v>-21253363.1067308</v>
      </c>
      <c r="L41" s="3">
        <v>-5383534.072059988</v>
      </c>
      <c r="M41" s="89">
        <v>-13970284.797260001</v>
      </c>
      <c r="N41" s="3">
        <f t="shared" si="2"/>
        <v>-8988413.747940011</v>
      </c>
      <c r="O41" s="89">
        <f t="shared" si="3"/>
        <v>-7283078.309470799</v>
      </c>
    </row>
    <row r="42" spans="1:15" ht="21" customHeight="1">
      <c r="A42" s="302" t="s">
        <v>144</v>
      </c>
      <c r="B42" s="307"/>
      <c r="C42" s="307"/>
      <c r="D42" s="307"/>
      <c r="E42" s="307"/>
      <c r="F42" s="307"/>
      <c r="G42" s="307"/>
      <c r="H42" s="308"/>
      <c r="I42" s="1">
        <v>37</v>
      </c>
      <c r="J42" s="3">
        <v>0</v>
      </c>
      <c r="K42" s="3">
        <v>12695373.640000006</v>
      </c>
      <c r="L42" s="3">
        <v>4779053.240000069</v>
      </c>
      <c r="M42" s="89">
        <v>1017563.4999999998</v>
      </c>
      <c r="N42" s="3">
        <f t="shared" si="2"/>
        <v>-4779053.240000069</v>
      </c>
      <c r="O42" s="89">
        <f t="shared" si="3"/>
        <v>11677810.140000006</v>
      </c>
    </row>
    <row r="43" spans="1:15" ht="21.75" customHeight="1">
      <c r="A43" s="302" t="s">
        <v>145</v>
      </c>
      <c r="B43" s="307"/>
      <c r="C43" s="307"/>
      <c r="D43" s="307"/>
      <c r="E43" s="307"/>
      <c r="F43" s="307"/>
      <c r="G43" s="307"/>
      <c r="H43" s="308"/>
      <c r="I43" s="1">
        <v>38</v>
      </c>
      <c r="J43" s="3">
        <v>-2464167</v>
      </c>
      <c r="K43" s="3">
        <v>-100752610.7943832</v>
      </c>
      <c r="L43" s="3">
        <v>0</v>
      </c>
      <c r="M43" s="89">
        <v>-379480.15</v>
      </c>
      <c r="N43" s="3">
        <f t="shared" si="2"/>
        <v>-2464167</v>
      </c>
      <c r="O43" s="89">
        <f t="shared" si="3"/>
        <v>-100373130.64438319</v>
      </c>
    </row>
    <row r="44" spans="1:15" ht="23.25" customHeight="1">
      <c r="A44" s="302" t="s">
        <v>148</v>
      </c>
      <c r="B44" s="307"/>
      <c r="C44" s="307"/>
      <c r="D44" s="307"/>
      <c r="E44" s="307"/>
      <c r="F44" s="307"/>
      <c r="G44" s="307"/>
      <c r="H44" s="308"/>
      <c r="I44" s="1">
        <v>39</v>
      </c>
      <c r="J44" s="3">
        <v>-11452140.965097997</v>
      </c>
      <c r="K44" s="3">
        <v>14318369.57463848</v>
      </c>
      <c r="L44" s="3">
        <v>2378749.0649999976</v>
      </c>
      <c r="M44" s="89">
        <v>14652124.70292005</v>
      </c>
      <c r="N44" s="3">
        <f t="shared" si="2"/>
        <v>-13830890.030097995</v>
      </c>
      <c r="O44" s="89">
        <f t="shared" si="3"/>
        <v>-333755.1282815691</v>
      </c>
    </row>
    <row r="45" spans="1:15" ht="12.75">
      <c r="A45" s="302" t="s">
        <v>249</v>
      </c>
      <c r="B45" s="307"/>
      <c r="C45" s="307"/>
      <c r="D45" s="307"/>
      <c r="E45" s="307"/>
      <c r="F45" s="307"/>
      <c r="G45" s="307"/>
      <c r="H45" s="308"/>
      <c r="I45" s="1">
        <v>40</v>
      </c>
      <c r="J45" s="3">
        <v>465925054.823492</v>
      </c>
      <c r="K45" s="3">
        <v>370760939.182423</v>
      </c>
      <c r="L45" s="3">
        <v>158124478.32695994</v>
      </c>
      <c r="M45" s="89">
        <v>136531575.44317558</v>
      </c>
      <c r="N45" s="3">
        <f t="shared" si="2"/>
        <v>307800576.4965321</v>
      </c>
      <c r="O45" s="89">
        <f t="shared" si="3"/>
        <v>234229363.7392474</v>
      </c>
    </row>
    <row r="46" spans="1:15" ht="12.75">
      <c r="A46" s="302" t="s">
        <v>250</v>
      </c>
      <c r="B46" s="307"/>
      <c r="C46" s="307"/>
      <c r="D46" s="307"/>
      <c r="E46" s="307"/>
      <c r="F46" s="307"/>
      <c r="G46" s="307"/>
      <c r="H46" s="308"/>
      <c r="I46" s="1">
        <v>41</v>
      </c>
      <c r="J46" s="3">
        <v>-164139215</v>
      </c>
      <c r="K46" s="3">
        <v>-119007224.2953203</v>
      </c>
      <c r="L46" s="3">
        <v>-18803700.389862403</v>
      </c>
      <c r="M46" s="89">
        <v>-4921984.31472</v>
      </c>
      <c r="N46" s="3">
        <f t="shared" si="2"/>
        <v>-145335514.61013758</v>
      </c>
      <c r="O46" s="89">
        <f t="shared" si="3"/>
        <v>-114085239.9806003</v>
      </c>
    </row>
    <row r="47" spans="1:15" ht="12.75">
      <c r="A47" s="302" t="s">
        <v>251</v>
      </c>
      <c r="B47" s="307"/>
      <c r="C47" s="307"/>
      <c r="D47" s="307"/>
      <c r="E47" s="307"/>
      <c r="F47" s="307"/>
      <c r="G47" s="307"/>
      <c r="H47" s="308"/>
      <c r="I47" s="1">
        <v>42</v>
      </c>
      <c r="J47" s="3">
        <v>0</v>
      </c>
      <c r="K47" s="3">
        <v>0</v>
      </c>
      <c r="L47" s="3">
        <v>646731.4773206001</v>
      </c>
      <c r="M47" s="89">
        <v>0</v>
      </c>
      <c r="N47" s="3">
        <f t="shared" si="2"/>
        <v>-646731.4773206001</v>
      </c>
      <c r="O47" s="89">
        <f t="shared" si="3"/>
        <v>0</v>
      </c>
    </row>
    <row r="48" spans="1:15" ht="12.75">
      <c r="A48" s="302" t="s">
        <v>252</v>
      </c>
      <c r="B48" s="307"/>
      <c r="C48" s="307"/>
      <c r="D48" s="307"/>
      <c r="E48" s="307"/>
      <c r="F48" s="307"/>
      <c r="G48" s="307"/>
      <c r="H48" s="308"/>
      <c r="I48" s="1">
        <v>43</v>
      </c>
      <c r="J48" s="3">
        <v>0</v>
      </c>
      <c r="K48" s="3">
        <v>0</v>
      </c>
      <c r="L48" s="3">
        <v>-1897728</v>
      </c>
      <c r="M48" s="89">
        <v>0</v>
      </c>
      <c r="N48" s="3">
        <f t="shared" si="2"/>
        <v>1897728</v>
      </c>
      <c r="O48" s="89">
        <f t="shared" si="3"/>
        <v>0</v>
      </c>
    </row>
    <row r="49" spans="1:15" ht="12.75">
      <c r="A49" s="302" t="s">
        <v>253</v>
      </c>
      <c r="B49" s="300"/>
      <c r="C49" s="300"/>
      <c r="D49" s="300"/>
      <c r="E49" s="300"/>
      <c r="F49" s="300"/>
      <c r="G49" s="300"/>
      <c r="H49" s="301"/>
      <c r="I49" s="1">
        <v>44</v>
      </c>
      <c r="J49" s="3">
        <v>7548622.379999999</v>
      </c>
      <c r="K49" s="3">
        <v>17239663.660000004</v>
      </c>
      <c r="L49" s="3">
        <v>7455000.66</v>
      </c>
      <c r="M49" s="89">
        <v>2318315.1999998842</v>
      </c>
      <c r="N49" s="3">
        <f t="shared" si="2"/>
        <v>93621.71999999881</v>
      </c>
      <c r="O49" s="89">
        <f t="shared" si="3"/>
        <v>14921348.46000012</v>
      </c>
    </row>
    <row r="50" spans="1:15" ht="12.75">
      <c r="A50" s="302" t="s">
        <v>277</v>
      </c>
      <c r="B50" s="300"/>
      <c r="C50" s="300"/>
      <c r="D50" s="300"/>
      <c r="E50" s="300"/>
      <c r="F50" s="300"/>
      <c r="G50" s="300"/>
      <c r="H50" s="301"/>
      <c r="I50" s="1">
        <v>45</v>
      </c>
      <c r="J50" s="3">
        <v>191298010.13781613</v>
      </c>
      <c r="K50" s="3">
        <v>179913430.8829599</v>
      </c>
      <c r="L50" s="3">
        <v>37550522.64</v>
      </c>
      <c r="M50" s="89">
        <v>96487457.37479998</v>
      </c>
      <c r="N50" s="3">
        <f t="shared" si="2"/>
        <v>153747487.49781615</v>
      </c>
      <c r="O50" s="89">
        <f t="shared" si="3"/>
        <v>83425973.50815992</v>
      </c>
    </row>
    <row r="51" spans="1:15" ht="12.75">
      <c r="A51" s="302" t="s">
        <v>278</v>
      </c>
      <c r="B51" s="300"/>
      <c r="C51" s="300"/>
      <c r="D51" s="300"/>
      <c r="E51" s="300"/>
      <c r="F51" s="300"/>
      <c r="G51" s="300"/>
      <c r="H51" s="301"/>
      <c r="I51" s="1">
        <v>46</v>
      </c>
      <c r="J51" s="3">
        <v>-234227317.25697002</v>
      </c>
      <c r="K51" s="3">
        <v>-158775208.33849472</v>
      </c>
      <c r="L51" s="3">
        <v>-61382330.72</v>
      </c>
      <c r="M51" s="89">
        <v>-91897250.75676</v>
      </c>
      <c r="N51" s="3">
        <f t="shared" si="2"/>
        <v>-172844986.53697002</v>
      </c>
      <c r="O51" s="89">
        <f t="shared" si="3"/>
        <v>-66877957.58173472</v>
      </c>
    </row>
    <row r="52" spans="1:15" ht="12.75">
      <c r="A52" s="299" t="s">
        <v>93</v>
      </c>
      <c r="B52" s="300"/>
      <c r="C52" s="300"/>
      <c r="D52" s="300"/>
      <c r="E52" s="300"/>
      <c r="F52" s="300"/>
      <c r="G52" s="300"/>
      <c r="H52" s="301"/>
      <c r="I52" s="1">
        <v>47</v>
      </c>
      <c r="J52" s="40">
        <v>-30167620.7823392</v>
      </c>
      <c r="K52" s="40">
        <v>-2604141.766618839</v>
      </c>
      <c r="L52" s="40">
        <v>-4190</v>
      </c>
      <c r="M52" s="90">
        <v>-644141.7666188388</v>
      </c>
      <c r="N52" s="40">
        <f t="shared" si="2"/>
        <v>-30163430.7823392</v>
      </c>
      <c r="O52" s="90">
        <f t="shared" si="3"/>
        <v>-1960000.0000000002</v>
      </c>
    </row>
    <row r="53" spans="1:15" ht="12.75">
      <c r="A53" s="302" t="s">
        <v>279</v>
      </c>
      <c r="B53" s="300"/>
      <c r="C53" s="300"/>
      <c r="D53" s="300"/>
      <c r="E53" s="300"/>
      <c r="F53" s="300"/>
      <c r="G53" s="300"/>
      <c r="H53" s="301"/>
      <c r="I53" s="1">
        <v>48</v>
      </c>
      <c r="J53" s="3">
        <v>0</v>
      </c>
      <c r="K53" s="3">
        <v>0</v>
      </c>
      <c r="L53" s="3">
        <v>0</v>
      </c>
      <c r="M53" s="89">
        <v>0</v>
      </c>
      <c r="N53" s="3">
        <f t="shared" si="2"/>
        <v>0</v>
      </c>
      <c r="O53" s="89">
        <f t="shared" si="3"/>
        <v>0</v>
      </c>
    </row>
    <row r="54" spans="1:15" ht="12.75">
      <c r="A54" s="302" t="s">
        <v>280</v>
      </c>
      <c r="B54" s="300"/>
      <c r="C54" s="300"/>
      <c r="D54" s="300"/>
      <c r="E54" s="300"/>
      <c r="F54" s="300"/>
      <c r="G54" s="300"/>
      <c r="H54" s="301"/>
      <c r="I54" s="1">
        <v>49</v>
      </c>
      <c r="J54" s="3">
        <v>0</v>
      </c>
      <c r="K54" s="3">
        <v>0</v>
      </c>
      <c r="L54" s="3">
        <v>0</v>
      </c>
      <c r="M54" s="89">
        <v>0</v>
      </c>
      <c r="N54" s="3">
        <f t="shared" si="2"/>
        <v>0</v>
      </c>
      <c r="O54" s="89">
        <f t="shared" si="3"/>
        <v>0</v>
      </c>
    </row>
    <row r="55" spans="1:15" ht="12.75">
      <c r="A55" s="302" t="s">
        <v>281</v>
      </c>
      <c r="B55" s="300"/>
      <c r="C55" s="300"/>
      <c r="D55" s="300"/>
      <c r="E55" s="300"/>
      <c r="F55" s="300"/>
      <c r="G55" s="300"/>
      <c r="H55" s="301"/>
      <c r="I55" s="1">
        <v>50</v>
      </c>
      <c r="J55" s="3">
        <v>-29465940</v>
      </c>
      <c r="K55" s="3">
        <v>0</v>
      </c>
      <c r="L55" s="3">
        <v>0</v>
      </c>
      <c r="M55" s="89">
        <v>0</v>
      </c>
      <c r="N55" s="3">
        <f t="shared" si="2"/>
        <v>-29465940</v>
      </c>
      <c r="O55" s="89">
        <f t="shared" si="3"/>
        <v>0</v>
      </c>
    </row>
    <row r="56" spans="1:15" ht="12.75">
      <c r="A56" s="302" t="s">
        <v>282</v>
      </c>
      <c r="B56" s="300"/>
      <c r="C56" s="300"/>
      <c r="D56" s="300"/>
      <c r="E56" s="300"/>
      <c r="F56" s="300"/>
      <c r="G56" s="300"/>
      <c r="H56" s="301"/>
      <c r="I56" s="1">
        <v>51</v>
      </c>
      <c r="J56" s="3">
        <v>0</v>
      </c>
      <c r="K56" s="3">
        <v>0</v>
      </c>
      <c r="L56" s="3">
        <v>0</v>
      </c>
      <c r="M56" s="89">
        <v>0</v>
      </c>
      <c r="N56" s="3">
        <f t="shared" si="2"/>
        <v>0</v>
      </c>
      <c r="O56" s="89">
        <f t="shared" si="3"/>
        <v>0</v>
      </c>
    </row>
    <row r="57" spans="1:15" ht="12.75">
      <c r="A57" s="302" t="s">
        <v>283</v>
      </c>
      <c r="B57" s="300"/>
      <c r="C57" s="300"/>
      <c r="D57" s="300"/>
      <c r="E57" s="300"/>
      <c r="F57" s="300"/>
      <c r="G57" s="300"/>
      <c r="H57" s="301"/>
      <c r="I57" s="1">
        <v>52</v>
      </c>
      <c r="J57" s="3">
        <v>-701680.7823391999</v>
      </c>
      <c r="K57" s="3">
        <v>-2604141.766618839</v>
      </c>
      <c r="L57" s="3">
        <v>-4190</v>
      </c>
      <c r="M57" s="89">
        <v>-644141.7666188388</v>
      </c>
      <c r="N57" s="3">
        <f t="shared" si="2"/>
        <v>-697490.7823391999</v>
      </c>
      <c r="O57" s="89">
        <f t="shared" si="3"/>
        <v>-1960000.0000000002</v>
      </c>
    </row>
    <row r="58" spans="1:15" ht="12.75">
      <c r="A58" s="299" t="s">
        <v>94</v>
      </c>
      <c r="B58" s="300"/>
      <c r="C58" s="300"/>
      <c r="D58" s="300"/>
      <c r="E58" s="300"/>
      <c r="F58" s="300"/>
      <c r="G58" s="300"/>
      <c r="H58" s="301"/>
      <c r="I58" s="1">
        <v>53</v>
      </c>
      <c r="J58" s="40">
        <v>-19167339.001681224</v>
      </c>
      <c r="K58" s="40">
        <v>-19142235.02903264</v>
      </c>
      <c r="L58" s="40">
        <v>-41528450.69040489</v>
      </c>
      <c r="M58" s="90">
        <v>77845885.45280908</v>
      </c>
      <c r="N58" s="40">
        <f t="shared" si="2"/>
        <v>22361111.68872367</v>
      </c>
      <c r="O58" s="90">
        <f t="shared" si="3"/>
        <v>-96988120.48184171</v>
      </c>
    </row>
    <row r="59" spans="1:15" ht="21.75" customHeight="1">
      <c r="A59" s="299" t="s">
        <v>284</v>
      </c>
      <c r="B59" s="300"/>
      <c r="C59" s="300"/>
      <c r="D59" s="300"/>
      <c r="E59" s="300"/>
      <c r="F59" s="300"/>
      <c r="G59" s="300"/>
      <c r="H59" s="301"/>
      <c r="I59" s="1">
        <v>54</v>
      </c>
      <c r="J59" s="3">
        <v>-9908863.271729201</v>
      </c>
      <c r="K59" s="3">
        <v>26563909.9876692</v>
      </c>
      <c r="L59" s="3">
        <v>24776674.946297597</v>
      </c>
      <c r="M59" s="89">
        <v>55330416.37653416</v>
      </c>
      <c r="N59" s="3">
        <f t="shared" si="2"/>
        <v>-34685538.2180268</v>
      </c>
      <c r="O59" s="89">
        <f t="shared" si="3"/>
        <v>-28766506.388864957</v>
      </c>
    </row>
    <row r="60" spans="1:15" ht="12.75">
      <c r="A60" s="299" t="s">
        <v>95</v>
      </c>
      <c r="B60" s="300"/>
      <c r="C60" s="300"/>
      <c r="D60" s="300"/>
      <c r="E60" s="300"/>
      <c r="F60" s="300"/>
      <c r="G60" s="300"/>
      <c r="H60" s="301"/>
      <c r="I60" s="1">
        <v>55</v>
      </c>
      <c r="J60" s="40">
        <v>-29076202.273410425</v>
      </c>
      <c r="K60" s="40">
        <v>7421674.95863656</v>
      </c>
      <c r="L60" s="40">
        <v>-16751775.744107295</v>
      </c>
      <c r="M60" s="90">
        <v>133176301.82934323</v>
      </c>
      <c r="N60" s="40">
        <f t="shared" si="2"/>
        <v>-12324426.52930313</v>
      </c>
      <c r="O60" s="90">
        <f t="shared" si="3"/>
        <v>-125754626.87070668</v>
      </c>
    </row>
    <row r="61" spans="1:15" ht="12.75">
      <c r="A61" s="302" t="s">
        <v>285</v>
      </c>
      <c r="B61" s="300"/>
      <c r="C61" s="300"/>
      <c r="D61" s="300"/>
      <c r="E61" s="300"/>
      <c r="F61" s="300"/>
      <c r="G61" s="300"/>
      <c r="H61" s="301"/>
      <c r="I61" s="1">
        <v>56</v>
      </c>
      <c r="J61" s="3">
        <v>158462949.87</v>
      </c>
      <c r="K61" s="3">
        <v>129386748.10599738</v>
      </c>
      <c r="L61" s="3">
        <v>158462949.87</v>
      </c>
      <c r="M61" s="89">
        <v>129386748.10599738</v>
      </c>
      <c r="N61" s="3">
        <f t="shared" si="2"/>
        <v>0</v>
      </c>
      <c r="O61" s="89">
        <f t="shared" si="3"/>
        <v>0</v>
      </c>
    </row>
    <row r="62" spans="1:15" ht="12.75">
      <c r="A62" s="303" t="s">
        <v>96</v>
      </c>
      <c r="B62" s="304"/>
      <c r="C62" s="304"/>
      <c r="D62" s="304"/>
      <c r="E62" s="304"/>
      <c r="F62" s="304"/>
      <c r="G62" s="304"/>
      <c r="H62" s="305"/>
      <c r="I62" s="2">
        <v>57</v>
      </c>
      <c r="J62" s="41">
        <v>129386747.59658958</v>
      </c>
      <c r="K62" s="41">
        <v>136808423.29789358</v>
      </c>
      <c r="L62" s="41">
        <v>141711174.1258927</v>
      </c>
      <c r="M62" s="91">
        <v>262563050.1370114</v>
      </c>
      <c r="N62" s="41">
        <f t="shared" si="2"/>
        <v>-12324426.529303119</v>
      </c>
      <c r="O62" s="91">
        <f t="shared" si="3"/>
        <v>-125754626.83911783</v>
      </c>
    </row>
    <row r="63" ht="12.75">
      <c r="A63" s="42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3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view="pageBreakPreview" zoomScaleSheetLayoutView="100" zoomScalePageLayoutView="0" workbookViewId="0" topLeftCell="A1">
      <pane xSplit="4" ySplit="6" topLeftCell="E21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E7" sqref="E7:M40"/>
    </sheetView>
  </sheetViews>
  <sheetFormatPr defaultColWidth="9.140625" defaultRowHeight="12.75"/>
  <cols>
    <col min="1" max="2" width="9.140625" style="100" customWidth="1"/>
    <col min="3" max="3" width="16.140625" style="100" customWidth="1"/>
    <col min="4" max="4" width="9.140625" style="100" customWidth="1"/>
    <col min="5" max="13" width="12.8515625" style="100" customWidth="1"/>
    <col min="14" max="31" width="0" style="100" hidden="1" customWidth="1"/>
    <col min="32" max="16384" width="9.140625" style="100" customWidth="1"/>
  </cols>
  <sheetData>
    <row r="1" spans="1:12" ht="19.5" customHeight="1">
      <c r="A1" s="334" t="s">
        <v>149</v>
      </c>
      <c r="B1" s="335"/>
      <c r="C1" s="335"/>
      <c r="D1" s="335"/>
      <c r="E1" s="335"/>
      <c r="F1" s="336"/>
      <c r="G1" s="336"/>
      <c r="H1" s="336"/>
      <c r="I1" s="336"/>
      <c r="J1" s="336"/>
      <c r="K1" s="337"/>
      <c r="L1" s="99"/>
    </row>
    <row r="2" spans="1:12" ht="11.25" customHeight="1">
      <c r="A2" s="338" t="s">
        <v>433</v>
      </c>
      <c r="B2" s="339"/>
      <c r="C2" s="339"/>
      <c r="D2" s="339"/>
      <c r="E2" s="335"/>
      <c r="F2" s="340"/>
      <c r="G2" s="340"/>
      <c r="H2" s="340"/>
      <c r="I2" s="340"/>
      <c r="J2" s="340"/>
      <c r="K2" s="341"/>
      <c r="L2" s="99"/>
    </row>
    <row r="3" spans="1:13" ht="12.75">
      <c r="A3" s="172"/>
      <c r="B3" s="173"/>
      <c r="C3" s="173"/>
      <c r="D3" s="173"/>
      <c r="E3" s="174"/>
      <c r="F3" s="175"/>
      <c r="G3" s="175"/>
      <c r="H3" s="175"/>
      <c r="I3" s="175"/>
      <c r="J3" s="175"/>
      <c r="K3" s="175"/>
      <c r="L3" s="342" t="s">
        <v>58</v>
      </c>
      <c r="M3" s="342"/>
    </row>
    <row r="4" spans="1:13" ht="13.5" customHeight="1">
      <c r="A4" s="343" t="s">
        <v>46</v>
      </c>
      <c r="B4" s="343"/>
      <c r="C4" s="343"/>
      <c r="D4" s="343" t="s">
        <v>62</v>
      </c>
      <c r="E4" s="329" t="s">
        <v>212</v>
      </c>
      <c r="F4" s="329"/>
      <c r="G4" s="329"/>
      <c r="H4" s="329"/>
      <c r="I4" s="329"/>
      <c r="J4" s="329"/>
      <c r="K4" s="329"/>
      <c r="L4" s="329" t="s">
        <v>219</v>
      </c>
      <c r="M4" s="329" t="s">
        <v>84</v>
      </c>
    </row>
    <row r="5" spans="1:13" ht="56.25">
      <c r="A5" s="344"/>
      <c r="B5" s="344"/>
      <c r="C5" s="344"/>
      <c r="D5" s="344"/>
      <c r="E5" s="176" t="s">
        <v>215</v>
      </c>
      <c r="F5" s="176" t="s">
        <v>44</v>
      </c>
      <c r="G5" s="176" t="s">
        <v>216</v>
      </c>
      <c r="H5" s="176" t="s">
        <v>217</v>
      </c>
      <c r="I5" s="176" t="s">
        <v>45</v>
      </c>
      <c r="J5" s="176" t="s">
        <v>218</v>
      </c>
      <c r="K5" s="176" t="s">
        <v>83</v>
      </c>
      <c r="L5" s="329"/>
      <c r="M5" s="329"/>
    </row>
    <row r="6" spans="1:14" ht="12.75">
      <c r="A6" s="331">
        <v>1</v>
      </c>
      <c r="B6" s="331"/>
      <c r="C6" s="331"/>
      <c r="D6" s="177">
        <v>2</v>
      </c>
      <c r="E6" s="177" t="s">
        <v>60</v>
      </c>
      <c r="F6" s="178" t="s">
        <v>61</v>
      </c>
      <c r="G6" s="177" t="s">
        <v>63</v>
      </c>
      <c r="H6" s="178" t="s">
        <v>64</v>
      </c>
      <c r="I6" s="177" t="s">
        <v>65</v>
      </c>
      <c r="J6" s="178" t="s">
        <v>66</v>
      </c>
      <c r="K6" s="177" t="s">
        <v>67</v>
      </c>
      <c r="L6" s="178" t="s">
        <v>68</v>
      </c>
      <c r="M6" s="177" t="s">
        <v>69</v>
      </c>
      <c r="N6" s="107" t="s">
        <v>421</v>
      </c>
    </row>
    <row r="7" spans="1:31" ht="21" customHeight="1">
      <c r="A7" s="332" t="s">
        <v>300</v>
      </c>
      <c r="B7" s="333"/>
      <c r="C7" s="333"/>
      <c r="D7" s="179">
        <v>1</v>
      </c>
      <c r="E7" s="180">
        <v>601575800</v>
      </c>
      <c r="F7" s="180">
        <v>681482525.25</v>
      </c>
      <c r="G7" s="180">
        <v>246802764.58856398</v>
      </c>
      <c r="H7" s="180">
        <v>514745571.48</v>
      </c>
      <c r="I7" s="180">
        <v>617637018.3525918</v>
      </c>
      <c r="J7" s="180">
        <v>-466073143.4347055</v>
      </c>
      <c r="K7" s="181">
        <v>2196170536.23645</v>
      </c>
      <c r="L7" s="180">
        <v>35073026.76710299</v>
      </c>
      <c r="M7" s="181">
        <v>2231243563.0035534</v>
      </c>
      <c r="N7" s="180">
        <v>601575800</v>
      </c>
      <c r="O7" s="180">
        <v>681482525.25</v>
      </c>
      <c r="P7" s="180">
        <v>246802764.58856398</v>
      </c>
      <c r="Q7" s="180">
        <v>514745571.48</v>
      </c>
      <c r="R7" s="180">
        <v>617637018.3525918</v>
      </c>
      <c r="S7" s="180">
        <v>-466073143.4347055</v>
      </c>
      <c r="T7" s="181">
        <v>2196170536.23645</v>
      </c>
      <c r="U7" s="180">
        <v>35073026.76710299</v>
      </c>
      <c r="V7" s="181">
        <v>2231243563.0035534</v>
      </c>
      <c r="W7" s="117">
        <f aca="true" t="shared" si="0" ref="W7:W40">+E7-N7</f>
        <v>0</v>
      </c>
      <c r="X7" s="117">
        <f aca="true" t="shared" si="1" ref="X7:X40">+F7-O7</f>
        <v>0</v>
      </c>
      <c r="Y7" s="117">
        <f aca="true" t="shared" si="2" ref="Y7:Y40">+G7-P7</f>
        <v>0</v>
      </c>
      <c r="Z7" s="117">
        <f aca="true" t="shared" si="3" ref="Z7:Z40">+H7-Q7</f>
        <v>0</v>
      </c>
      <c r="AA7" s="117">
        <f aca="true" t="shared" si="4" ref="AA7:AA40">+I7-R7</f>
        <v>0</v>
      </c>
      <c r="AB7" s="117">
        <f aca="true" t="shared" si="5" ref="AB7:AB40">+J7-S7</f>
        <v>0</v>
      </c>
      <c r="AC7" s="117">
        <f aca="true" t="shared" si="6" ref="AC7:AC40">+K7-T7</f>
        <v>0</v>
      </c>
      <c r="AD7" s="117">
        <f aca="true" t="shared" si="7" ref="AD7:AD40">+L7-U7</f>
        <v>0</v>
      </c>
      <c r="AE7" s="117">
        <f aca="true" t="shared" si="8" ref="AE7:AE40">+M7-V7</f>
        <v>0</v>
      </c>
    </row>
    <row r="8" spans="1:31" ht="22.5" customHeight="1">
      <c r="A8" s="320" t="s">
        <v>260</v>
      </c>
      <c r="B8" s="321"/>
      <c r="C8" s="321"/>
      <c r="D8" s="182">
        <v>2</v>
      </c>
      <c r="E8" s="183"/>
      <c r="F8" s="183"/>
      <c r="G8" s="183"/>
      <c r="H8" s="183"/>
      <c r="I8" s="183"/>
      <c r="J8" s="183"/>
      <c r="K8" s="184">
        <v>0</v>
      </c>
      <c r="L8" s="183"/>
      <c r="M8" s="184">
        <v>0</v>
      </c>
      <c r="N8" s="183"/>
      <c r="O8" s="183"/>
      <c r="P8" s="183"/>
      <c r="Q8" s="183"/>
      <c r="R8" s="183"/>
      <c r="S8" s="183"/>
      <c r="T8" s="184">
        <v>0</v>
      </c>
      <c r="U8" s="183"/>
      <c r="V8" s="184">
        <v>0</v>
      </c>
      <c r="W8" s="117">
        <f t="shared" si="0"/>
        <v>0</v>
      </c>
      <c r="X8" s="117">
        <f t="shared" si="1"/>
        <v>0</v>
      </c>
      <c r="Y8" s="117">
        <f t="shared" si="2"/>
        <v>0</v>
      </c>
      <c r="Z8" s="117">
        <f t="shared" si="3"/>
        <v>0</v>
      </c>
      <c r="AA8" s="117">
        <f t="shared" si="4"/>
        <v>0</v>
      </c>
      <c r="AB8" s="117">
        <f t="shared" si="5"/>
        <v>0</v>
      </c>
      <c r="AC8" s="117">
        <f t="shared" si="6"/>
        <v>0</v>
      </c>
      <c r="AD8" s="117">
        <f t="shared" si="7"/>
        <v>0</v>
      </c>
      <c r="AE8" s="117">
        <f t="shared" si="8"/>
        <v>0</v>
      </c>
    </row>
    <row r="9" spans="1:31" ht="21.75" customHeight="1">
      <c r="A9" s="320" t="s">
        <v>261</v>
      </c>
      <c r="B9" s="321"/>
      <c r="C9" s="321"/>
      <c r="D9" s="182">
        <v>3</v>
      </c>
      <c r="E9" s="183"/>
      <c r="F9" s="183"/>
      <c r="G9" s="183"/>
      <c r="H9" s="183"/>
      <c r="I9" s="183"/>
      <c r="J9" s="183"/>
      <c r="K9" s="184">
        <v>0</v>
      </c>
      <c r="L9" s="183"/>
      <c r="M9" s="184">
        <v>0</v>
      </c>
      <c r="N9" s="183"/>
      <c r="O9" s="183"/>
      <c r="P9" s="183"/>
      <c r="Q9" s="183"/>
      <c r="R9" s="183"/>
      <c r="S9" s="183"/>
      <c r="T9" s="184">
        <v>0</v>
      </c>
      <c r="U9" s="183"/>
      <c r="V9" s="184">
        <v>0</v>
      </c>
      <c r="W9" s="117">
        <f t="shared" si="0"/>
        <v>0</v>
      </c>
      <c r="X9" s="117">
        <f t="shared" si="1"/>
        <v>0</v>
      </c>
      <c r="Y9" s="117">
        <f t="shared" si="2"/>
        <v>0</v>
      </c>
      <c r="Z9" s="117">
        <f t="shared" si="3"/>
        <v>0</v>
      </c>
      <c r="AA9" s="117">
        <f t="shared" si="4"/>
        <v>0</v>
      </c>
      <c r="AB9" s="117">
        <f t="shared" si="5"/>
        <v>0</v>
      </c>
      <c r="AC9" s="117">
        <f t="shared" si="6"/>
        <v>0</v>
      </c>
      <c r="AD9" s="117">
        <f t="shared" si="7"/>
        <v>0</v>
      </c>
      <c r="AE9" s="117">
        <f t="shared" si="8"/>
        <v>0</v>
      </c>
    </row>
    <row r="10" spans="1:31" ht="20.25" customHeight="1">
      <c r="A10" s="324" t="s">
        <v>352</v>
      </c>
      <c r="B10" s="321"/>
      <c r="C10" s="321"/>
      <c r="D10" s="182">
        <v>4</v>
      </c>
      <c r="E10" s="184">
        <v>601575800</v>
      </c>
      <c r="F10" s="184">
        <v>681482525.25</v>
      </c>
      <c r="G10" s="184">
        <v>246802764.58856398</v>
      </c>
      <c r="H10" s="184">
        <v>514745571.48</v>
      </c>
      <c r="I10" s="184">
        <v>617637018.3525918</v>
      </c>
      <c r="J10" s="184">
        <v>-466073143.4347055</v>
      </c>
      <c r="K10" s="184">
        <v>2196170536.23645</v>
      </c>
      <c r="L10" s="184">
        <v>35073026.76710299</v>
      </c>
      <c r="M10" s="184">
        <v>2231243563.0035534</v>
      </c>
      <c r="N10" s="184">
        <f>N7+N8+N9</f>
        <v>601575800</v>
      </c>
      <c r="O10" s="184">
        <f aca="true" t="shared" si="9" ref="O10:V10">O7+O8+O9</f>
        <v>681482525.25</v>
      </c>
      <c r="P10" s="184">
        <f t="shared" si="9"/>
        <v>246802764.58856398</v>
      </c>
      <c r="Q10" s="184">
        <f t="shared" si="9"/>
        <v>514745571.48</v>
      </c>
      <c r="R10" s="184">
        <f t="shared" si="9"/>
        <v>617637018.3525918</v>
      </c>
      <c r="S10" s="184">
        <f t="shared" si="9"/>
        <v>-466073143.4347055</v>
      </c>
      <c r="T10" s="184">
        <f t="shared" si="9"/>
        <v>2196170536.23645</v>
      </c>
      <c r="U10" s="184">
        <f t="shared" si="9"/>
        <v>35073026.76710299</v>
      </c>
      <c r="V10" s="184">
        <f t="shared" si="9"/>
        <v>2231243563.0035534</v>
      </c>
      <c r="W10" s="117">
        <f t="shared" si="0"/>
        <v>0</v>
      </c>
      <c r="X10" s="117">
        <f t="shared" si="1"/>
        <v>0</v>
      </c>
      <c r="Y10" s="117">
        <f t="shared" si="2"/>
        <v>0</v>
      </c>
      <c r="Z10" s="117">
        <f t="shared" si="3"/>
        <v>0</v>
      </c>
      <c r="AA10" s="117">
        <f t="shared" si="4"/>
        <v>0</v>
      </c>
      <c r="AB10" s="117">
        <f t="shared" si="5"/>
        <v>0</v>
      </c>
      <c r="AC10" s="117">
        <f t="shared" si="6"/>
        <v>0</v>
      </c>
      <c r="AD10" s="117">
        <f t="shared" si="7"/>
        <v>0</v>
      </c>
      <c r="AE10" s="117">
        <f t="shared" si="8"/>
        <v>0</v>
      </c>
    </row>
    <row r="11" spans="1:31" ht="20.25" customHeight="1">
      <c r="A11" s="324" t="s">
        <v>353</v>
      </c>
      <c r="B11" s="330"/>
      <c r="C11" s="330"/>
      <c r="D11" s="182">
        <v>5</v>
      </c>
      <c r="E11" s="184">
        <v>0</v>
      </c>
      <c r="F11" s="184">
        <v>0</v>
      </c>
      <c r="G11" s="184">
        <v>-25870311.48834541</v>
      </c>
      <c r="H11" s="184">
        <v>0</v>
      </c>
      <c r="I11" s="184">
        <v>0</v>
      </c>
      <c r="J11" s="184">
        <v>110401908.47037289</v>
      </c>
      <c r="K11" s="184">
        <v>84531596.98202747</v>
      </c>
      <c r="L11" s="184">
        <v>-737836.3371836578</v>
      </c>
      <c r="M11" s="184">
        <v>83793760.64484382</v>
      </c>
      <c r="N11" s="184">
        <v>0</v>
      </c>
      <c r="O11" s="184">
        <v>0</v>
      </c>
      <c r="P11" s="184">
        <v>-25870311.48834541</v>
      </c>
      <c r="Q11" s="184">
        <v>0</v>
      </c>
      <c r="R11" s="184">
        <v>0</v>
      </c>
      <c r="S11" s="184">
        <v>110401908.47037289</v>
      </c>
      <c r="T11" s="184">
        <v>84531596.98202747</v>
      </c>
      <c r="U11" s="184">
        <v>-737836.3371836578</v>
      </c>
      <c r="V11" s="184">
        <v>83793760.64484382</v>
      </c>
      <c r="W11" s="117">
        <f t="shared" si="0"/>
        <v>0</v>
      </c>
      <c r="X11" s="117">
        <f t="shared" si="1"/>
        <v>0</v>
      </c>
      <c r="Y11" s="117">
        <f t="shared" si="2"/>
        <v>0</v>
      </c>
      <c r="Z11" s="117">
        <f t="shared" si="3"/>
        <v>0</v>
      </c>
      <c r="AA11" s="117">
        <f t="shared" si="4"/>
        <v>0</v>
      </c>
      <c r="AB11" s="117">
        <f t="shared" si="5"/>
        <v>0</v>
      </c>
      <c r="AC11" s="117">
        <f t="shared" si="6"/>
        <v>0</v>
      </c>
      <c r="AD11" s="117">
        <f t="shared" si="7"/>
        <v>0</v>
      </c>
      <c r="AE11" s="117">
        <f t="shared" si="8"/>
        <v>0</v>
      </c>
    </row>
    <row r="12" spans="1:31" ht="12.75">
      <c r="A12" s="320" t="s">
        <v>262</v>
      </c>
      <c r="B12" s="321"/>
      <c r="C12" s="321"/>
      <c r="D12" s="182">
        <v>6</v>
      </c>
      <c r="E12" s="183">
        <v>0</v>
      </c>
      <c r="F12" s="183">
        <v>0</v>
      </c>
      <c r="G12" s="183">
        <v>0.06</v>
      </c>
      <c r="H12" s="183">
        <v>0</v>
      </c>
      <c r="I12" s="183"/>
      <c r="J12" s="183">
        <v>110401908.47037289</v>
      </c>
      <c r="K12" s="184">
        <v>110401908.53037289</v>
      </c>
      <c r="L12" s="183">
        <v>-650950.4696555496</v>
      </c>
      <c r="M12" s="184">
        <v>109750958.06071734</v>
      </c>
      <c r="N12" s="183">
        <v>0</v>
      </c>
      <c r="O12" s="183">
        <v>0</v>
      </c>
      <c r="P12" s="183">
        <v>0.06</v>
      </c>
      <c r="Q12" s="183">
        <v>0</v>
      </c>
      <c r="R12" s="183"/>
      <c r="S12" s="183">
        <v>110401908.47037289</v>
      </c>
      <c r="T12" s="184">
        <v>110401908.53037289</v>
      </c>
      <c r="U12" s="183">
        <v>-650950.4696555496</v>
      </c>
      <c r="V12" s="184">
        <v>109750958.06071734</v>
      </c>
      <c r="W12" s="117">
        <f t="shared" si="0"/>
        <v>0</v>
      </c>
      <c r="X12" s="117">
        <f t="shared" si="1"/>
        <v>0</v>
      </c>
      <c r="Y12" s="117">
        <f t="shared" si="2"/>
        <v>0</v>
      </c>
      <c r="Z12" s="117">
        <f t="shared" si="3"/>
        <v>0</v>
      </c>
      <c r="AA12" s="117">
        <f t="shared" si="4"/>
        <v>0</v>
      </c>
      <c r="AB12" s="117">
        <f t="shared" si="5"/>
        <v>0</v>
      </c>
      <c r="AC12" s="117">
        <f t="shared" si="6"/>
        <v>0</v>
      </c>
      <c r="AD12" s="117">
        <f t="shared" si="7"/>
        <v>0</v>
      </c>
      <c r="AE12" s="117">
        <f t="shared" si="8"/>
        <v>0</v>
      </c>
    </row>
    <row r="13" spans="1:31" ht="21.75" customHeight="1">
      <c r="A13" s="320" t="s">
        <v>88</v>
      </c>
      <c r="B13" s="321"/>
      <c r="C13" s="321"/>
      <c r="D13" s="182">
        <v>7</v>
      </c>
      <c r="E13" s="184">
        <v>0</v>
      </c>
      <c r="F13" s="184">
        <v>0</v>
      </c>
      <c r="G13" s="184">
        <v>-25870311.54834541</v>
      </c>
      <c r="H13" s="184">
        <v>0</v>
      </c>
      <c r="I13" s="184">
        <v>0</v>
      </c>
      <c r="J13" s="184">
        <v>0</v>
      </c>
      <c r="K13" s="184">
        <v>-25870311.54834541</v>
      </c>
      <c r="L13" s="184">
        <v>-86885.86752810824</v>
      </c>
      <c r="M13" s="184">
        <v>-25957197.415873516</v>
      </c>
      <c r="N13" s="184">
        <f>N14+N15+N16+N17</f>
        <v>0</v>
      </c>
      <c r="O13" s="184">
        <v>0</v>
      </c>
      <c r="P13" s="184">
        <v>-25870311.54834541</v>
      </c>
      <c r="Q13" s="184">
        <v>0</v>
      </c>
      <c r="R13" s="184">
        <v>0</v>
      </c>
      <c r="S13" s="184">
        <v>0</v>
      </c>
      <c r="T13" s="184">
        <v>-25870311.54834541</v>
      </c>
      <c r="U13" s="184">
        <v>-86885.86752810824</v>
      </c>
      <c r="V13" s="184">
        <v>-25957197.415873516</v>
      </c>
      <c r="W13" s="117">
        <f t="shared" si="0"/>
        <v>0</v>
      </c>
      <c r="X13" s="117">
        <f t="shared" si="1"/>
        <v>0</v>
      </c>
      <c r="Y13" s="117">
        <f t="shared" si="2"/>
        <v>0</v>
      </c>
      <c r="Z13" s="117">
        <f t="shared" si="3"/>
        <v>0</v>
      </c>
      <c r="AA13" s="117">
        <f t="shared" si="4"/>
        <v>0</v>
      </c>
      <c r="AB13" s="117">
        <f t="shared" si="5"/>
        <v>0</v>
      </c>
      <c r="AC13" s="117">
        <f t="shared" si="6"/>
        <v>0</v>
      </c>
      <c r="AD13" s="117">
        <f t="shared" si="7"/>
        <v>0</v>
      </c>
      <c r="AE13" s="117">
        <f t="shared" si="8"/>
        <v>0</v>
      </c>
    </row>
    <row r="14" spans="1:31" ht="19.5" customHeight="1">
      <c r="A14" s="320" t="s">
        <v>301</v>
      </c>
      <c r="B14" s="321"/>
      <c r="C14" s="321"/>
      <c r="D14" s="182">
        <v>8</v>
      </c>
      <c r="E14" s="183">
        <v>0</v>
      </c>
      <c r="F14" s="183">
        <v>0</v>
      </c>
      <c r="G14" s="183">
        <v>56828.410264700055</v>
      </c>
      <c r="H14" s="183">
        <v>0</v>
      </c>
      <c r="I14" s="183">
        <v>0</v>
      </c>
      <c r="J14" s="183">
        <v>0</v>
      </c>
      <c r="K14" s="184">
        <v>56828.410264700055</v>
      </c>
      <c r="L14" s="183">
        <v>0</v>
      </c>
      <c r="M14" s="184">
        <v>56828.410264700055</v>
      </c>
      <c r="N14" s="183">
        <v>0</v>
      </c>
      <c r="O14" s="183">
        <v>0</v>
      </c>
      <c r="P14" s="183">
        <v>56828.410264700055</v>
      </c>
      <c r="Q14" s="183">
        <v>0</v>
      </c>
      <c r="R14" s="183">
        <v>0</v>
      </c>
      <c r="S14" s="183">
        <v>0</v>
      </c>
      <c r="T14" s="184">
        <v>56828.410264700055</v>
      </c>
      <c r="U14" s="183">
        <v>0</v>
      </c>
      <c r="V14" s="184">
        <v>56828.410264700055</v>
      </c>
      <c r="W14" s="117">
        <f t="shared" si="0"/>
        <v>0</v>
      </c>
      <c r="X14" s="117">
        <f t="shared" si="1"/>
        <v>0</v>
      </c>
      <c r="Y14" s="117">
        <f t="shared" si="2"/>
        <v>0</v>
      </c>
      <c r="Z14" s="117">
        <f t="shared" si="3"/>
        <v>0</v>
      </c>
      <c r="AA14" s="117">
        <f t="shared" si="4"/>
        <v>0</v>
      </c>
      <c r="AB14" s="117">
        <f t="shared" si="5"/>
        <v>0</v>
      </c>
      <c r="AC14" s="117">
        <f t="shared" si="6"/>
        <v>0</v>
      </c>
      <c r="AD14" s="117">
        <f t="shared" si="7"/>
        <v>0</v>
      </c>
      <c r="AE14" s="117">
        <f t="shared" si="8"/>
        <v>0</v>
      </c>
    </row>
    <row r="15" spans="1:31" ht="19.5" customHeight="1">
      <c r="A15" s="320" t="s">
        <v>302</v>
      </c>
      <c r="B15" s="321"/>
      <c r="C15" s="321"/>
      <c r="D15" s="182">
        <v>9</v>
      </c>
      <c r="E15" s="183">
        <v>0</v>
      </c>
      <c r="F15" s="183">
        <v>0</v>
      </c>
      <c r="G15" s="183">
        <v>-32515184.04769305</v>
      </c>
      <c r="H15" s="183">
        <v>0</v>
      </c>
      <c r="I15" s="183">
        <v>0</v>
      </c>
      <c r="J15" s="183">
        <v>0</v>
      </c>
      <c r="K15" s="184">
        <v>-32515184.04769305</v>
      </c>
      <c r="L15" s="183">
        <v>-213.86752810824007</v>
      </c>
      <c r="M15" s="184">
        <v>-32515397.91522116</v>
      </c>
      <c r="N15" s="183">
        <v>0</v>
      </c>
      <c r="O15" s="183">
        <v>0</v>
      </c>
      <c r="P15" s="183">
        <v>-32515184.04769305</v>
      </c>
      <c r="Q15" s="183">
        <v>0</v>
      </c>
      <c r="R15" s="183">
        <v>0</v>
      </c>
      <c r="S15" s="183">
        <v>0</v>
      </c>
      <c r="T15" s="184">
        <v>-32515184.04769305</v>
      </c>
      <c r="U15" s="183">
        <v>-213.86752810824007</v>
      </c>
      <c r="V15" s="184">
        <v>-32515397.91522116</v>
      </c>
      <c r="W15" s="117">
        <f t="shared" si="0"/>
        <v>0</v>
      </c>
      <c r="X15" s="117">
        <f t="shared" si="1"/>
        <v>0</v>
      </c>
      <c r="Y15" s="117">
        <f t="shared" si="2"/>
        <v>0</v>
      </c>
      <c r="Z15" s="117">
        <f t="shared" si="3"/>
        <v>0</v>
      </c>
      <c r="AA15" s="117">
        <f t="shared" si="4"/>
        <v>0</v>
      </c>
      <c r="AB15" s="117">
        <f t="shared" si="5"/>
        <v>0</v>
      </c>
      <c r="AC15" s="117">
        <f t="shared" si="6"/>
        <v>0</v>
      </c>
      <c r="AD15" s="117">
        <f t="shared" si="7"/>
        <v>0</v>
      </c>
      <c r="AE15" s="117">
        <f t="shared" si="8"/>
        <v>0</v>
      </c>
    </row>
    <row r="16" spans="1:31" ht="21" customHeight="1">
      <c r="A16" s="320" t="s">
        <v>303</v>
      </c>
      <c r="B16" s="321"/>
      <c r="C16" s="321"/>
      <c r="D16" s="182">
        <v>10</v>
      </c>
      <c r="E16" s="183">
        <v>0</v>
      </c>
      <c r="F16" s="183">
        <v>0</v>
      </c>
      <c r="G16" s="183">
        <v>5858452.659999992</v>
      </c>
      <c r="H16" s="183">
        <v>0</v>
      </c>
      <c r="I16" s="183">
        <v>0</v>
      </c>
      <c r="J16" s="183">
        <v>0</v>
      </c>
      <c r="K16" s="184">
        <v>5858452.659999992</v>
      </c>
      <c r="L16" s="183">
        <v>0</v>
      </c>
      <c r="M16" s="184">
        <v>5858452.659999992</v>
      </c>
      <c r="N16" s="183">
        <v>0</v>
      </c>
      <c r="O16" s="183">
        <v>0</v>
      </c>
      <c r="P16" s="183">
        <v>5858452.659999992</v>
      </c>
      <c r="Q16" s="183">
        <v>0</v>
      </c>
      <c r="R16" s="183">
        <v>0</v>
      </c>
      <c r="S16" s="183">
        <v>0</v>
      </c>
      <c r="T16" s="184">
        <v>5858452.659999992</v>
      </c>
      <c r="U16" s="183">
        <v>0</v>
      </c>
      <c r="V16" s="184">
        <v>5858452.659999992</v>
      </c>
      <c r="W16" s="117">
        <f t="shared" si="0"/>
        <v>0</v>
      </c>
      <c r="X16" s="117">
        <f t="shared" si="1"/>
        <v>0</v>
      </c>
      <c r="Y16" s="117">
        <f t="shared" si="2"/>
        <v>0</v>
      </c>
      <c r="Z16" s="117">
        <f t="shared" si="3"/>
        <v>0</v>
      </c>
      <c r="AA16" s="117">
        <f t="shared" si="4"/>
        <v>0</v>
      </c>
      <c r="AB16" s="117">
        <f t="shared" si="5"/>
        <v>0</v>
      </c>
      <c r="AC16" s="117">
        <f t="shared" si="6"/>
        <v>0</v>
      </c>
      <c r="AD16" s="117">
        <f t="shared" si="7"/>
        <v>0</v>
      </c>
      <c r="AE16" s="117">
        <f t="shared" si="8"/>
        <v>0</v>
      </c>
    </row>
    <row r="17" spans="1:31" ht="21.75" customHeight="1">
      <c r="A17" s="320" t="s">
        <v>263</v>
      </c>
      <c r="B17" s="321"/>
      <c r="C17" s="321"/>
      <c r="D17" s="182">
        <v>11</v>
      </c>
      <c r="E17" s="183">
        <v>0</v>
      </c>
      <c r="F17" s="183">
        <v>0</v>
      </c>
      <c r="G17" s="183">
        <v>729591.429082949</v>
      </c>
      <c r="H17" s="183"/>
      <c r="I17" s="183">
        <v>0</v>
      </c>
      <c r="J17" s="183">
        <v>0</v>
      </c>
      <c r="K17" s="184">
        <v>729591.429082949</v>
      </c>
      <c r="L17" s="183">
        <v>-86672</v>
      </c>
      <c r="M17" s="184">
        <v>642919.429082949</v>
      </c>
      <c r="N17" s="183">
        <v>0</v>
      </c>
      <c r="O17" s="183">
        <v>0</v>
      </c>
      <c r="P17" s="183">
        <v>729591.429082949</v>
      </c>
      <c r="Q17" s="183"/>
      <c r="R17" s="183">
        <v>0</v>
      </c>
      <c r="S17" s="183">
        <v>0</v>
      </c>
      <c r="T17" s="184">
        <v>729591.429082949</v>
      </c>
      <c r="U17" s="183">
        <v>-86672</v>
      </c>
      <c r="V17" s="184">
        <v>642919.429082949</v>
      </c>
      <c r="W17" s="117">
        <f t="shared" si="0"/>
        <v>0</v>
      </c>
      <c r="X17" s="117">
        <f t="shared" si="1"/>
        <v>0</v>
      </c>
      <c r="Y17" s="117">
        <f t="shared" si="2"/>
        <v>0</v>
      </c>
      <c r="Z17" s="117">
        <f t="shared" si="3"/>
        <v>0</v>
      </c>
      <c r="AA17" s="117">
        <f t="shared" si="4"/>
        <v>0</v>
      </c>
      <c r="AB17" s="117">
        <f t="shared" si="5"/>
        <v>0</v>
      </c>
      <c r="AC17" s="117">
        <f t="shared" si="6"/>
        <v>0</v>
      </c>
      <c r="AD17" s="117">
        <f t="shared" si="7"/>
        <v>0</v>
      </c>
      <c r="AE17" s="117">
        <f t="shared" si="8"/>
        <v>0</v>
      </c>
    </row>
    <row r="18" spans="1:31" ht="21.75" customHeight="1">
      <c r="A18" s="324" t="s">
        <v>354</v>
      </c>
      <c r="B18" s="321"/>
      <c r="C18" s="321"/>
      <c r="D18" s="182">
        <v>12</v>
      </c>
      <c r="E18" s="184">
        <v>0</v>
      </c>
      <c r="F18" s="184">
        <v>0</v>
      </c>
      <c r="G18" s="184">
        <v>-21475371.26804379</v>
      </c>
      <c r="H18" s="184">
        <v>-119210277.64000003</v>
      </c>
      <c r="I18" s="184">
        <v>-329544591.1594129</v>
      </c>
      <c r="J18" s="184">
        <v>466073143</v>
      </c>
      <c r="K18" s="184">
        <v>-4157097.0674567223</v>
      </c>
      <c r="L18" s="184">
        <v>-19737910.229741845</v>
      </c>
      <c r="M18" s="184">
        <v>-23895007.297198568</v>
      </c>
      <c r="N18" s="184">
        <f>N19+N20+N21+N22</f>
        <v>0</v>
      </c>
      <c r="O18" s="184">
        <f aca="true" t="shared" si="10" ref="O18:V18">O19+O20+O21+O22</f>
        <v>0</v>
      </c>
      <c r="P18" s="184">
        <f t="shared" si="10"/>
        <v>-21475371.26804379</v>
      </c>
      <c r="Q18" s="184">
        <f t="shared" si="10"/>
        <v>-119210277.64000003</v>
      </c>
      <c r="R18" s="184">
        <f t="shared" si="10"/>
        <v>-329544591.1594129</v>
      </c>
      <c r="S18" s="184">
        <f t="shared" si="10"/>
        <v>466073143</v>
      </c>
      <c r="T18" s="184">
        <f t="shared" si="10"/>
        <v>-4157097.0674567036</v>
      </c>
      <c r="U18" s="184">
        <f t="shared" si="10"/>
        <v>-19737910.229741845</v>
      </c>
      <c r="V18" s="184">
        <f t="shared" si="10"/>
        <v>-23895007.29719855</v>
      </c>
      <c r="W18" s="117">
        <f t="shared" si="0"/>
        <v>0</v>
      </c>
      <c r="X18" s="117">
        <f t="shared" si="1"/>
        <v>0</v>
      </c>
      <c r="Y18" s="117">
        <f t="shared" si="2"/>
        <v>0</v>
      </c>
      <c r="Z18" s="117">
        <f t="shared" si="3"/>
        <v>0</v>
      </c>
      <c r="AA18" s="117">
        <f t="shared" si="4"/>
        <v>0</v>
      </c>
      <c r="AB18" s="117">
        <f t="shared" si="5"/>
        <v>0</v>
      </c>
      <c r="AC18" s="117">
        <f t="shared" si="6"/>
        <v>-1.862645149230957E-08</v>
      </c>
      <c r="AD18" s="117">
        <f t="shared" si="7"/>
        <v>0</v>
      </c>
      <c r="AE18" s="117">
        <f t="shared" si="8"/>
        <v>0</v>
      </c>
    </row>
    <row r="19" spans="1:31" ht="21.75" customHeight="1">
      <c r="A19" s="320" t="s">
        <v>89</v>
      </c>
      <c r="B19" s="321"/>
      <c r="C19" s="321"/>
      <c r="D19" s="182">
        <v>13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4">
        <v>0</v>
      </c>
      <c r="L19" s="183"/>
      <c r="M19" s="184">
        <v>0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4">
        <v>0</v>
      </c>
      <c r="U19" s="183"/>
      <c r="V19" s="184">
        <v>0</v>
      </c>
      <c r="W19" s="117">
        <f t="shared" si="0"/>
        <v>0</v>
      </c>
      <c r="X19" s="117">
        <f t="shared" si="1"/>
        <v>0</v>
      </c>
      <c r="Y19" s="117">
        <f t="shared" si="2"/>
        <v>0</v>
      </c>
      <c r="Z19" s="117">
        <f t="shared" si="3"/>
        <v>0</v>
      </c>
      <c r="AA19" s="117">
        <f t="shared" si="4"/>
        <v>0</v>
      </c>
      <c r="AB19" s="117">
        <f t="shared" si="5"/>
        <v>0</v>
      </c>
      <c r="AC19" s="117">
        <f t="shared" si="6"/>
        <v>0</v>
      </c>
      <c r="AD19" s="117">
        <f t="shared" si="7"/>
        <v>0</v>
      </c>
      <c r="AE19" s="117">
        <f t="shared" si="8"/>
        <v>0</v>
      </c>
    </row>
    <row r="20" spans="1:31" ht="12.75">
      <c r="A20" s="320" t="s">
        <v>305</v>
      </c>
      <c r="B20" s="321"/>
      <c r="C20" s="321"/>
      <c r="D20" s="182">
        <v>14</v>
      </c>
      <c r="E20" s="183">
        <v>0</v>
      </c>
      <c r="F20" s="183">
        <v>0</v>
      </c>
      <c r="G20" s="183">
        <v>0</v>
      </c>
      <c r="H20" s="183">
        <v>0</v>
      </c>
      <c r="I20" s="183">
        <v>7876165.264643847</v>
      </c>
      <c r="J20" s="183">
        <v>0</v>
      </c>
      <c r="K20" s="184">
        <v>7876165.264643847</v>
      </c>
      <c r="L20" s="183">
        <v>-19328306.229741845</v>
      </c>
      <c r="M20" s="184">
        <v>-11452140.965097997</v>
      </c>
      <c r="N20" s="183">
        <v>0</v>
      </c>
      <c r="O20" s="183">
        <v>0</v>
      </c>
      <c r="P20" s="183">
        <v>0</v>
      </c>
      <c r="Q20" s="183">
        <v>0</v>
      </c>
      <c r="R20" s="183">
        <v>7876165.264643847</v>
      </c>
      <c r="S20" s="183">
        <v>0</v>
      </c>
      <c r="T20" s="184">
        <v>7876165.264643847</v>
      </c>
      <c r="U20" s="183">
        <v>-19328306.229741845</v>
      </c>
      <c r="V20" s="184">
        <v>-11452140.965097997</v>
      </c>
      <c r="W20" s="117">
        <f t="shared" si="0"/>
        <v>0</v>
      </c>
      <c r="X20" s="117">
        <f t="shared" si="1"/>
        <v>0</v>
      </c>
      <c r="Y20" s="117">
        <f t="shared" si="2"/>
        <v>0</v>
      </c>
      <c r="Z20" s="117">
        <f t="shared" si="3"/>
        <v>0</v>
      </c>
      <c r="AA20" s="117">
        <f t="shared" si="4"/>
        <v>0</v>
      </c>
      <c r="AB20" s="117">
        <f t="shared" si="5"/>
        <v>0</v>
      </c>
      <c r="AC20" s="117">
        <f t="shared" si="6"/>
        <v>0</v>
      </c>
      <c r="AD20" s="117">
        <f t="shared" si="7"/>
        <v>0</v>
      </c>
      <c r="AE20" s="117">
        <f t="shared" si="8"/>
        <v>0</v>
      </c>
    </row>
    <row r="21" spans="1:31" ht="12.75">
      <c r="A21" s="320" t="s">
        <v>306</v>
      </c>
      <c r="B21" s="321"/>
      <c r="C21" s="321"/>
      <c r="D21" s="182">
        <v>15</v>
      </c>
      <c r="E21" s="183">
        <v>0</v>
      </c>
      <c r="F21" s="183">
        <v>0</v>
      </c>
      <c r="G21" s="183">
        <v>0</v>
      </c>
      <c r="H21" s="183">
        <v>0</v>
      </c>
      <c r="I21" s="183">
        <v>-292077.18127755355</v>
      </c>
      <c r="J21" s="183">
        <v>0</v>
      </c>
      <c r="K21" s="184">
        <v>-292077.18127755355</v>
      </c>
      <c r="L21" s="183">
        <v>-409604</v>
      </c>
      <c r="M21" s="184">
        <v>-701681.1812775536</v>
      </c>
      <c r="N21" s="183">
        <v>0</v>
      </c>
      <c r="O21" s="183">
        <v>0</v>
      </c>
      <c r="P21" s="183">
        <v>0</v>
      </c>
      <c r="Q21" s="183">
        <v>0</v>
      </c>
      <c r="R21" s="183">
        <v>-292077.18127755355</v>
      </c>
      <c r="S21" s="183">
        <v>0</v>
      </c>
      <c r="T21" s="184">
        <v>-292077.18127755355</v>
      </c>
      <c r="U21" s="183">
        <v>-409604</v>
      </c>
      <c r="V21" s="184">
        <v>-701681.1812775536</v>
      </c>
      <c r="W21" s="117">
        <f t="shared" si="0"/>
        <v>0</v>
      </c>
      <c r="X21" s="117">
        <f t="shared" si="1"/>
        <v>0</v>
      </c>
      <c r="Y21" s="117">
        <f t="shared" si="2"/>
        <v>0</v>
      </c>
      <c r="Z21" s="117">
        <f t="shared" si="3"/>
        <v>0</v>
      </c>
      <c r="AA21" s="117">
        <f t="shared" si="4"/>
        <v>0</v>
      </c>
      <c r="AB21" s="117">
        <f t="shared" si="5"/>
        <v>0</v>
      </c>
      <c r="AC21" s="117">
        <f t="shared" si="6"/>
        <v>0</v>
      </c>
      <c r="AD21" s="117">
        <f t="shared" si="7"/>
        <v>0</v>
      </c>
      <c r="AE21" s="117">
        <f t="shared" si="8"/>
        <v>0</v>
      </c>
    </row>
    <row r="22" spans="1:31" ht="12.75">
      <c r="A22" s="320" t="s">
        <v>307</v>
      </c>
      <c r="B22" s="321"/>
      <c r="C22" s="321"/>
      <c r="D22" s="182">
        <v>16</v>
      </c>
      <c r="E22" s="183">
        <v>0</v>
      </c>
      <c r="F22" s="183">
        <v>0</v>
      </c>
      <c r="G22" s="183">
        <v>-21475371.26804379</v>
      </c>
      <c r="H22" s="183">
        <v>-119210277.64000003</v>
      </c>
      <c r="I22" s="183">
        <v>-337128679.2427792</v>
      </c>
      <c r="J22" s="183">
        <v>466073143</v>
      </c>
      <c r="K22" s="184">
        <v>-11741185.150822997</v>
      </c>
      <c r="L22" s="183">
        <v>0</v>
      </c>
      <c r="M22" s="184">
        <v>-11741185.150822997</v>
      </c>
      <c r="N22" s="183">
        <v>0</v>
      </c>
      <c r="O22" s="183">
        <v>0</v>
      </c>
      <c r="P22" s="183">
        <v>-21475371.26804379</v>
      </c>
      <c r="Q22" s="183">
        <v>-119210277.64000003</v>
      </c>
      <c r="R22" s="183">
        <v>-337128679.2427792</v>
      </c>
      <c r="S22" s="183">
        <v>466073143</v>
      </c>
      <c r="T22" s="184">
        <v>-11741185.150822997</v>
      </c>
      <c r="U22" s="183">
        <v>0</v>
      </c>
      <c r="V22" s="184">
        <v>-11741185.150822997</v>
      </c>
      <c r="W22" s="117">
        <f t="shared" si="0"/>
        <v>0</v>
      </c>
      <c r="X22" s="117">
        <f t="shared" si="1"/>
        <v>0</v>
      </c>
      <c r="Y22" s="117">
        <f t="shared" si="2"/>
        <v>0</v>
      </c>
      <c r="Z22" s="117">
        <f t="shared" si="3"/>
        <v>0</v>
      </c>
      <c r="AA22" s="117">
        <f t="shared" si="4"/>
        <v>0</v>
      </c>
      <c r="AB22" s="117">
        <f t="shared" si="5"/>
        <v>0</v>
      </c>
      <c r="AC22" s="117">
        <f t="shared" si="6"/>
        <v>0</v>
      </c>
      <c r="AD22" s="117">
        <f t="shared" si="7"/>
        <v>0</v>
      </c>
      <c r="AE22" s="117">
        <f t="shared" si="8"/>
        <v>0</v>
      </c>
    </row>
    <row r="23" spans="1:31" ht="21.75" customHeight="1" thickBot="1">
      <c r="A23" s="325" t="s">
        <v>355</v>
      </c>
      <c r="B23" s="326"/>
      <c r="C23" s="326"/>
      <c r="D23" s="185">
        <v>17</v>
      </c>
      <c r="E23" s="186">
        <v>601575800</v>
      </c>
      <c r="F23" s="186">
        <v>681482525.25</v>
      </c>
      <c r="G23" s="186">
        <v>199457081.83217478</v>
      </c>
      <c r="H23" s="186">
        <v>395535293.84</v>
      </c>
      <c r="I23" s="186">
        <v>288092427.19317883</v>
      </c>
      <c r="J23" s="186">
        <v>110401908.03566742</v>
      </c>
      <c r="K23" s="186">
        <v>2276545036.151021</v>
      </c>
      <c r="L23" s="186">
        <v>14597280.200177487</v>
      </c>
      <c r="M23" s="186">
        <v>2291142316.3511987</v>
      </c>
      <c r="N23" s="186">
        <f>N10+N11+N18</f>
        <v>601575800</v>
      </c>
      <c r="O23" s="186">
        <f aca="true" t="shared" si="11" ref="O23:V23">O10+O11+O18</f>
        <v>681482525.25</v>
      </c>
      <c r="P23" s="186">
        <f t="shared" si="11"/>
        <v>199457081.83217478</v>
      </c>
      <c r="Q23" s="186">
        <f t="shared" si="11"/>
        <v>395535293.84</v>
      </c>
      <c r="R23" s="186">
        <f t="shared" si="11"/>
        <v>288092427.19317883</v>
      </c>
      <c r="S23" s="186">
        <f t="shared" si="11"/>
        <v>110401908.03566742</v>
      </c>
      <c r="T23" s="186">
        <f t="shared" si="11"/>
        <v>2276545036.151021</v>
      </c>
      <c r="U23" s="186">
        <f t="shared" si="11"/>
        <v>14597280.200177487</v>
      </c>
      <c r="V23" s="186">
        <f t="shared" si="11"/>
        <v>2291142316.3511987</v>
      </c>
      <c r="W23" s="117">
        <f t="shared" si="0"/>
        <v>0</v>
      </c>
      <c r="X23" s="117">
        <f t="shared" si="1"/>
        <v>0</v>
      </c>
      <c r="Y23" s="117">
        <f t="shared" si="2"/>
        <v>0</v>
      </c>
      <c r="Z23" s="117">
        <f t="shared" si="3"/>
        <v>0</v>
      </c>
      <c r="AA23" s="117">
        <f t="shared" si="4"/>
        <v>0</v>
      </c>
      <c r="AB23" s="117">
        <f t="shared" si="5"/>
        <v>0</v>
      </c>
      <c r="AC23" s="117">
        <f t="shared" si="6"/>
        <v>0</v>
      </c>
      <c r="AD23" s="117">
        <f t="shared" si="7"/>
        <v>0</v>
      </c>
      <c r="AE23" s="117">
        <f t="shared" si="8"/>
        <v>0</v>
      </c>
    </row>
    <row r="24" spans="1:31" ht="24" customHeight="1" thickTop="1">
      <c r="A24" s="327" t="s">
        <v>308</v>
      </c>
      <c r="B24" s="328"/>
      <c r="C24" s="328"/>
      <c r="D24" s="187">
        <v>18</v>
      </c>
      <c r="E24" s="188">
        <v>601575800</v>
      </c>
      <c r="F24" s="188">
        <v>681482525.25</v>
      </c>
      <c r="G24" s="188">
        <v>199457081.83217478</v>
      </c>
      <c r="H24" s="188">
        <v>395535293.84</v>
      </c>
      <c r="I24" s="188">
        <v>288092427.19317883</v>
      </c>
      <c r="J24" s="188">
        <v>110401908.03566742</v>
      </c>
      <c r="K24" s="189">
        <v>2276545036.151021</v>
      </c>
      <c r="L24" s="188">
        <v>14597280.200177487</v>
      </c>
      <c r="M24" s="189">
        <v>2291142316.3511987</v>
      </c>
      <c r="N24" s="188">
        <f>+N23</f>
        <v>601575800</v>
      </c>
      <c r="O24" s="188">
        <f aca="true" t="shared" si="12" ref="O24:U24">+O23</f>
        <v>681482525.25</v>
      </c>
      <c r="P24" s="188">
        <f t="shared" si="12"/>
        <v>199457081.83217478</v>
      </c>
      <c r="Q24" s="188">
        <f t="shared" si="12"/>
        <v>395535293.84</v>
      </c>
      <c r="R24" s="188">
        <f t="shared" si="12"/>
        <v>288092427.19317883</v>
      </c>
      <c r="S24" s="188">
        <f t="shared" si="12"/>
        <v>110401908.03566742</v>
      </c>
      <c r="T24" s="189">
        <f aca="true" t="shared" si="13" ref="T24:T40">SUM(N24:S24)</f>
        <v>2276545036.151021</v>
      </c>
      <c r="U24" s="188">
        <f t="shared" si="12"/>
        <v>14597280.200177487</v>
      </c>
      <c r="V24" s="189">
        <f aca="true" t="shared" si="14" ref="V24:V40">T24+U24</f>
        <v>2291142316.3511987</v>
      </c>
      <c r="W24" s="117">
        <f t="shared" si="0"/>
        <v>0</v>
      </c>
      <c r="X24" s="117">
        <f t="shared" si="1"/>
        <v>0</v>
      </c>
      <c r="Y24" s="117">
        <f t="shared" si="2"/>
        <v>0</v>
      </c>
      <c r="Z24" s="117">
        <f t="shared" si="3"/>
        <v>0</v>
      </c>
      <c r="AA24" s="117">
        <f t="shared" si="4"/>
        <v>0</v>
      </c>
      <c r="AB24" s="117">
        <f t="shared" si="5"/>
        <v>0</v>
      </c>
      <c r="AC24" s="117">
        <f t="shared" si="6"/>
        <v>0</v>
      </c>
      <c r="AD24" s="117">
        <f t="shared" si="7"/>
        <v>0</v>
      </c>
      <c r="AE24" s="117">
        <f t="shared" si="8"/>
        <v>0</v>
      </c>
    </row>
    <row r="25" spans="1:31" ht="12.75">
      <c r="A25" s="320" t="s">
        <v>310</v>
      </c>
      <c r="B25" s="321"/>
      <c r="C25" s="321"/>
      <c r="D25" s="182">
        <v>19</v>
      </c>
      <c r="E25" s="183"/>
      <c r="F25" s="183"/>
      <c r="G25" s="183"/>
      <c r="H25" s="183"/>
      <c r="I25" s="183">
        <v>43595211.8136675</v>
      </c>
      <c r="J25" s="183"/>
      <c r="K25" s="184">
        <v>43595211.8136675</v>
      </c>
      <c r="L25" s="183">
        <v>195454.49698842486</v>
      </c>
      <c r="M25" s="184">
        <v>43790666.31065592</v>
      </c>
      <c r="N25" s="183"/>
      <c r="O25" s="183"/>
      <c r="P25" s="183"/>
      <c r="Q25" s="183"/>
      <c r="R25" s="183"/>
      <c r="S25" s="183"/>
      <c r="T25" s="184">
        <f t="shared" si="13"/>
        <v>0</v>
      </c>
      <c r="U25" s="183"/>
      <c r="V25" s="184">
        <f t="shared" si="14"/>
        <v>0</v>
      </c>
      <c r="W25" s="117">
        <f t="shared" si="0"/>
        <v>0</v>
      </c>
      <c r="X25" s="117">
        <f t="shared" si="1"/>
        <v>0</v>
      </c>
      <c r="Y25" s="117">
        <f t="shared" si="2"/>
        <v>0</v>
      </c>
      <c r="Z25" s="117">
        <f t="shared" si="3"/>
        <v>0</v>
      </c>
      <c r="AA25" s="117">
        <f t="shared" si="4"/>
        <v>43595211.8136675</v>
      </c>
      <c r="AB25" s="117">
        <f t="shared" si="5"/>
        <v>0</v>
      </c>
      <c r="AC25" s="117">
        <f t="shared" si="6"/>
        <v>43595211.8136675</v>
      </c>
      <c r="AD25" s="117">
        <f t="shared" si="7"/>
        <v>195454.49698842486</v>
      </c>
      <c r="AE25" s="117">
        <f t="shared" si="8"/>
        <v>43790666.31065592</v>
      </c>
    </row>
    <row r="26" spans="1:31" ht="20.25" customHeight="1">
      <c r="A26" s="320" t="s">
        <v>309</v>
      </c>
      <c r="B26" s="321"/>
      <c r="C26" s="321"/>
      <c r="D26" s="182">
        <v>20</v>
      </c>
      <c r="E26" s="183"/>
      <c r="F26" s="183"/>
      <c r="G26" s="183"/>
      <c r="H26" s="183"/>
      <c r="I26" s="183"/>
      <c r="J26" s="183"/>
      <c r="K26" s="184">
        <v>0</v>
      </c>
      <c r="L26" s="183"/>
      <c r="M26" s="184">
        <v>0</v>
      </c>
      <c r="N26" s="183"/>
      <c r="O26" s="183"/>
      <c r="P26" s="183"/>
      <c r="Q26" s="183"/>
      <c r="R26" s="183"/>
      <c r="S26" s="183"/>
      <c r="T26" s="184">
        <f t="shared" si="13"/>
        <v>0</v>
      </c>
      <c r="U26" s="183"/>
      <c r="V26" s="184">
        <f t="shared" si="14"/>
        <v>0</v>
      </c>
      <c r="W26" s="117">
        <f t="shared" si="0"/>
        <v>0</v>
      </c>
      <c r="X26" s="117">
        <f t="shared" si="1"/>
        <v>0</v>
      </c>
      <c r="Y26" s="117">
        <f t="shared" si="2"/>
        <v>0</v>
      </c>
      <c r="Z26" s="117">
        <f t="shared" si="3"/>
        <v>0</v>
      </c>
      <c r="AA26" s="117">
        <f t="shared" si="4"/>
        <v>0</v>
      </c>
      <c r="AB26" s="117">
        <f t="shared" si="5"/>
        <v>0</v>
      </c>
      <c r="AC26" s="117">
        <f t="shared" si="6"/>
        <v>0</v>
      </c>
      <c r="AD26" s="117">
        <f t="shared" si="7"/>
        <v>0</v>
      </c>
      <c r="AE26" s="117">
        <f t="shared" si="8"/>
        <v>0</v>
      </c>
    </row>
    <row r="27" spans="1:31" ht="21.75" customHeight="1">
      <c r="A27" s="324" t="s">
        <v>356</v>
      </c>
      <c r="B27" s="321"/>
      <c r="C27" s="321"/>
      <c r="D27" s="182">
        <v>21</v>
      </c>
      <c r="E27" s="184">
        <v>601575800</v>
      </c>
      <c r="F27" s="184">
        <v>681482525.25</v>
      </c>
      <c r="G27" s="184">
        <v>199457081.83217478</v>
      </c>
      <c r="H27" s="184">
        <v>395535293.84</v>
      </c>
      <c r="I27" s="184">
        <v>331687639.0068463</v>
      </c>
      <c r="J27" s="184">
        <v>110401908.03566742</v>
      </c>
      <c r="K27" s="184">
        <v>2320140247.9646883</v>
      </c>
      <c r="L27" s="184">
        <v>14792734.697165912</v>
      </c>
      <c r="M27" s="184">
        <v>2334932982.6618543</v>
      </c>
      <c r="N27" s="184">
        <f>SUM(N24:N26)</f>
        <v>601575800</v>
      </c>
      <c r="O27" s="184">
        <f aca="true" t="shared" si="15" ref="O27:U27">SUM(O24:O26)</f>
        <v>681482525.25</v>
      </c>
      <c r="P27" s="184">
        <f t="shared" si="15"/>
        <v>199457081.83217478</v>
      </c>
      <c r="Q27" s="184">
        <f t="shared" si="15"/>
        <v>395535293.84</v>
      </c>
      <c r="R27" s="184">
        <f t="shared" si="15"/>
        <v>288092427.19317883</v>
      </c>
      <c r="S27" s="184">
        <f t="shared" si="15"/>
        <v>110401908.03566742</v>
      </c>
      <c r="T27" s="184">
        <f t="shared" si="13"/>
        <v>2276545036.151021</v>
      </c>
      <c r="U27" s="184">
        <f t="shared" si="15"/>
        <v>14597280.200177487</v>
      </c>
      <c r="V27" s="184">
        <f t="shared" si="14"/>
        <v>2291142316.3511987</v>
      </c>
      <c r="W27" s="117">
        <f t="shared" si="0"/>
        <v>0</v>
      </c>
      <c r="X27" s="117">
        <f t="shared" si="1"/>
        <v>0</v>
      </c>
      <c r="Y27" s="117">
        <f t="shared" si="2"/>
        <v>0</v>
      </c>
      <c r="Z27" s="117">
        <f t="shared" si="3"/>
        <v>0</v>
      </c>
      <c r="AA27" s="117">
        <f t="shared" si="4"/>
        <v>43595211.813667476</v>
      </c>
      <c r="AB27" s="117">
        <f t="shared" si="5"/>
        <v>0</v>
      </c>
      <c r="AC27" s="117">
        <f t="shared" si="6"/>
        <v>43595211.8136673</v>
      </c>
      <c r="AD27" s="117">
        <f t="shared" si="7"/>
        <v>195454.49698842503</v>
      </c>
      <c r="AE27" s="117">
        <f t="shared" si="8"/>
        <v>43790666.310655594</v>
      </c>
    </row>
    <row r="28" spans="1:31" ht="23.25" customHeight="1">
      <c r="A28" s="324" t="s">
        <v>357</v>
      </c>
      <c r="B28" s="321"/>
      <c r="C28" s="321"/>
      <c r="D28" s="182">
        <v>22</v>
      </c>
      <c r="E28" s="184">
        <v>0</v>
      </c>
      <c r="F28" s="184">
        <v>0</v>
      </c>
      <c r="G28" s="184">
        <v>85227807.59418558</v>
      </c>
      <c r="H28" s="184">
        <v>0</v>
      </c>
      <c r="I28" s="184">
        <v>0</v>
      </c>
      <c r="J28" s="184">
        <v>178827327.40726557</v>
      </c>
      <c r="K28" s="184">
        <v>264055135.00145113</v>
      </c>
      <c r="L28" s="184">
        <v>-615309.7120340024</v>
      </c>
      <c r="M28" s="184">
        <v>263439825.28941712</v>
      </c>
      <c r="N28" s="184">
        <f>N29+N30</f>
        <v>0</v>
      </c>
      <c r="O28" s="184">
        <f aca="true" t="shared" si="16" ref="O28:U28">O29+O30</f>
        <v>0</v>
      </c>
      <c r="P28" s="184">
        <f t="shared" si="16"/>
        <v>42809431.5015933</v>
      </c>
      <c r="Q28" s="184">
        <f t="shared" si="16"/>
        <v>0</v>
      </c>
      <c r="R28" s="184">
        <f t="shared" si="16"/>
        <v>0</v>
      </c>
      <c r="S28" s="184">
        <f t="shared" si="16"/>
        <v>61722265.32305724</v>
      </c>
      <c r="T28" s="184">
        <f t="shared" si="13"/>
        <v>104531696.82465054</v>
      </c>
      <c r="U28" s="184">
        <f t="shared" si="16"/>
        <v>400550.8771089749</v>
      </c>
      <c r="V28" s="184">
        <f t="shared" si="14"/>
        <v>104932247.70175952</v>
      </c>
      <c r="W28" s="117">
        <f t="shared" si="0"/>
        <v>0</v>
      </c>
      <c r="X28" s="117">
        <f t="shared" si="1"/>
        <v>0</v>
      </c>
      <c r="Y28" s="117">
        <f t="shared" si="2"/>
        <v>42418376.09259228</v>
      </c>
      <c r="Z28" s="117">
        <f t="shared" si="3"/>
        <v>0</v>
      </c>
      <c r="AA28" s="117">
        <f t="shared" si="4"/>
        <v>0</v>
      </c>
      <c r="AB28" s="117">
        <f t="shared" si="5"/>
        <v>117105062.08420834</v>
      </c>
      <c r="AC28" s="117">
        <f t="shared" si="6"/>
        <v>159523438.1768006</v>
      </c>
      <c r="AD28" s="117">
        <f t="shared" si="7"/>
        <v>-1015860.5891429773</v>
      </c>
      <c r="AE28" s="117">
        <f t="shared" si="8"/>
        <v>158507577.5876576</v>
      </c>
    </row>
    <row r="29" spans="1:31" ht="13.5" customHeight="1">
      <c r="A29" s="320" t="s">
        <v>90</v>
      </c>
      <c r="B29" s="321"/>
      <c r="C29" s="321"/>
      <c r="D29" s="182">
        <v>23</v>
      </c>
      <c r="E29" s="183"/>
      <c r="F29" s="183"/>
      <c r="G29" s="183"/>
      <c r="H29" s="183"/>
      <c r="I29" s="183"/>
      <c r="J29" s="183">
        <v>178827327.40726557</v>
      </c>
      <c r="K29" s="184">
        <v>178827327.40726557</v>
      </c>
      <c r="L29" s="183">
        <v>-624487.4</v>
      </c>
      <c r="M29" s="184">
        <v>178202840.00726557</v>
      </c>
      <c r="N29" s="183"/>
      <c r="O29" s="183"/>
      <c r="P29" s="183"/>
      <c r="Q29" s="183"/>
      <c r="R29" s="183"/>
      <c r="S29" s="183">
        <v>61722265.32305724</v>
      </c>
      <c r="T29" s="184">
        <f t="shared" si="13"/>
        <v>61722265.32305724</v>
      </c>
      <c r="U29" s="183">
        <v>281179.6319217972</v>
      </c>
      <c r="V29" s="184">
        <f t="shared" si="14"/>
        <v>62003444.95497904</v>
      </c>
      <c r="W29" s="117">
        <f t="shared" si="0"/>
        <v>0</v>
      </c>
      <c r="X29" s="117">
        <f t="shared" si="1"/>
        <v>0</v>
      </c>
      <c r="Y29" s="117">
        <f t="shared" si="2"/>
        <v>0</v>
      </c>
      <c r="Z29" s="117">
        <f t="shared" si="3"/>
        <v>0</v>
      </c>
      <c r="AA29" s="117">
        <f t="shared" si="4"/>
        <v>0</v>
      </c>
      <c r="AB29" s="117">
        <f t="shared" si="5"/>
        <v>117105062.08420834</v>
      </c>
      <c r="AC29" s="117">
        <f t="shared" si="6"/>
        <v>117105062.08420834</v>
      </c>
      <c r="AD29" s="117">
        <f t="shared" si="7"/>
        <v>-905667.0319217972</v>
      </c>
      <c r="AE29" s="117">
        <f t="shared" si="8"/>
        <v>116199395.05228654</v>
      </c>
    </row>
    <row r="30" spans="1:31" ht="21.75" customHeight="1">
      <c r="A30" s="320" t="s">
        <v>87</v>
      </c>
      <c r="B30" s="321"/>
      <c r="C30" s="321"/>
      <c r="D30" s="182">
        <v>24</v>
      </c>
      <c r="E30" s="184">
        <v>0</v>
      </c>
      <c r="F30" s="184">
        <v>0</v>
      </c>
      <c r="G30" s="184">
        <v>85227807.59418558</v>
      </c>
      <c r="H30" s="184">
        <v>0</v>
      </c>
      <c r="I30" s="184">
        <v>0</v>
      </c>
      <c r="J30" s="184">
        <v>0</v>
      </c>
      <c r="K30" s="184">
        <v>85227807.59418558</v>
      </c>
      <c r="L30" s="184">
        <v>9177.687965997662</v>
      </c>
      <c r="M30" s="184">
        <v>85236985.28215158</v>
      </c>
      <c r="N30" s="184">
        <f aca="true" t="shared" si="17" ref="N30:S30">SUM(N31:N34)</f>
        <v>0</v>
      </c>
      <c r="O30" s="184">
        <f t="shared" si="17"/>
        <v>0</v>
      </c>
      <c r="P30" s="184">
        <f t="shared" si="17"/>
        <v>42809431.5015933</v>
      </c>
      <c r="Q30" s="184">
        <f t="shared" si="17"/>
        <v>0</v>
      </c>
      <c r="R30" s="184">
        <f t="shared" si="17"/>
        <v>0</v>
      </c>
      <c r="S30" s="184">
        <f t="shared" si="17"/>
        <v>0</v>
      </c>
      <c r="T30" s="184">
        <f t="shared" si="13"/>
        <v>42809431.5015933</v>
      </c>
      <c r="U30" s="184">
        <f>SUM(U31:U34)</f>
        <v>119371.24518717772</v>
      </c>
      <c r="V30" s="184">
        <f t="shared" si="14"/>
        <v>42928802.74678048</v>
      </c>
      <c r="W30" s="117">
        <f t="shared" si="0"/>
        <v>0</v>
      </c>
      <c r="X30" s="117">
        <f t="shared" si="1"/>
        <v>0</v>
      </c>
      <c r="Y30" s="117">
        <f t="shared" si="2"/>
        <v>42418376.09259228</v>
      </c>
      <c r="Z30" s="117">
        <f t="shared" si="3"/>
        <v>0</v>
      </c>
      <c r="AA30" s="117">
        <f t="shared" si="4"/>
        <v>0</v>
      </c>
      <c r="AB30" s="117">
        <f t="shared" si="5"/>
        <v>0</v>
      </c>
      <c r="AC30" s="117">
        <f t="shared" si="6"/>
        <v>42418376.09259228</v>
      </c>
      <c r="AD30" s="117">
        <f t="shared" si="7"/>
        <v>-110193.55722118006</v>
      </c>
      <c r="AE30" s="117">
        <f t="shared" si="8"/>
        <v>42308182.5353711</v>
      </c>
    </row>
    <row r="31" spans="1:31" ht="21.75" customHeight="1">
      <c r="A31" s="320" t="s">
        <v>301</v>
      </c>
      <c r="B31" s="321"/>
      <c r="C31" s="321"/>
      <c r="D31" s="182">
        <v>25</v>
      </c>
      <c r="E31" s="183"/>
      <c r="F31" s="183"/>
      <c r="G31" s="183">
        <v>-12044757</v>
      </c>
      <c r="H31" s="183"/>
      <c r="I31" s="183"/>
      <c r="J31" s="183"/>
      <c r="K31" s="184">
        <v>-12044757</v>
      </c>
      <c r="L31" s="183">
        <v>13917.095969385839</v>
      </c>
      <c r="M31" s="184">
        <v>-12030839.904030614</v>
      </c>
      <c r="N31" s="183"/>
      <c r="O31" s="183"/>
      <c r="P31" s="183">
        <v>1847366.309156307</v>
      </c>
      <c r="Q31" s="183"/>
      <c r="R31" s="183"/>
      <c r="S31" s="183"/>
      <c r="T31" s="184">
        <f t="shared" si="13"/>
        <v>1847366.309156307</v>
      </c>
      <c r="U31" s="183">
        <v>111021.1776736927</v>
      </c>
      <c r="V31" s="184">
        <f t="shared" si="14"/>
        <v>1958387.4868299998</v>
      </c>
      <c r="W31" s="117">
        <f t="shared" si="0"/>
        <v>0</v>
      </c>
      <c r="X31" s="117">
        <f t="shared" si="1"/>
        <v>0</v>
      </c>
      <c r="Y31" s="117">
        <f t="shared" si="2"/>
        <v>-13892123.309156306</v>
      </c>
      <c r="Z31" s="117">
        <f t="shared" si="3"/>
        <v>0</v>
      </c>
      <c r="AA31" s="117">
        <f t="shared" si="4"/>
        <v>0</v>
      </c>
      <c r="AB31" s="117">
        <f t="shared" si="5"/>
        <v>0</v>
      </c>
      <c r="AC31" s="117">
        <f t="shared" si="6"/>
        <v>-13892123.309156306</v>
      </c>
      <c r="AD31" s="117">
        <f t="shared" si="7"/>
        <v>-97104.08170430685</v>
      </c>
      <c r="AE31" s="117">
        <f t="shared" si="8"/>
        <v>-13989227.390860613</v>
      </c>
    </row>
    <row r="32" spans="1:31" ht="21.75" customHeight="1">
      <c r="A32" s="320" t="s">
        <v>302</v>
      </c>
      <c r="B32" s="321"/>
      <c r="C32" s="321"/>
      <c r="D32" s="182">
        <v>26</v>
      </c>
      <c r="E32" s="183"/>
      <c r="F32" s="183"/>
      <c r="G32" s="183">
        <v>93152719.89261775</v>
      </c>
      <c r="H32" s="183"/>
      <c r="I32" s="183"/>
      <c r="J32" s="183"/>
      <c r="K32" s="184">
        <v>93152719.89261775</v>
      </c>
      <c r="L32" s="183">
        <v>20547.559076742724</v>
      </c>
      <c r="M32" s="184">
        <v>93173267.45169449</v>
      </c>
      <c r="N32" s="183"/>
      <c r="O32" s="183"/>
      <c r="P32" s="183">
        <v>38816383.834525794</v>
      </c>
      <c r="Q32" s="183"/>
      <c r="R32" s="183"/>
      <c r="S32" s="183"/>
      <c r="T32" s="184">
        <f t="shared" si="13"/>
        <v>38816383.834525794</v>
      </c>
      <c r="U32" s="183">
        <v>-2963.2394573034944</v>
      </c>
      <c r="V32" s="184">
        <f t="shared" si="14"/>
        <v>38813420.59506849</v>
      </c>
      <c r="W32" s="117">
        <f t="shared" si="0"/>
        <v>0</v>
      </c>
      <c r="X32" s="117">
        <f t="shared" si="1"/>
        <v>0</v>
      </c>
      <c r="Y32" s="117">
        <f t="shared" si="2"/>
        <v>54336336.05809195</v>
      </c>
      <c r="Z32" s="117">
        <f t="shared" si="3"/>
        <v>0</v>
      </c>
      <c r="AA32" s="117">
        <f t="shared" si="4"/>
        <v>0</v>
      </c>
      <c r="AB32" s="117">
        <f t="shared" si="5"/>
        <v>0</v>
      </c>
      <c r="AC32" s="117">
        <f t="shared" si="6"/>
        <v>54336336.05809195</v>
      </c>
      <c r="AD32" s="117">
        <f t="shared" si="7"/>
        <v>23510.79853404622</v>
      </c>
      <c r="AE32" s="117">
        <f t="shared" si="8"/>
        <v>54359846.856626</v>
      </c>
    </row>
    <row r="33" spans="1:31" ht="22.5" customHeight="1">
      <c r="A33" s="320" t="s">
        <v>303</v>
      </c>
      <c r="B33" s="321"/>
      <c r="C33" s="321"/>
      <c r="D33" s="182">
        <v>27</v>
      </c>
      <c r="E33" s="183"/>
      <c r="F33" s="183"/>
      <c r="G33" s="183">
        <v>5521355.716623695</v>
      </c>
      <c r="H33" s="183"/>
      <c r="I33" s="183"/>
      <c r="J33" s="183"/>
      <c r="K33" s="184">
        <v>5521355.716623695</v>
      </c>
      <c r="L33" s="183">
        <v>0</v>
      </c>
      <c r="M33" s="184">
        <v>5521355.716623695</v>
      </c>
      <c r="N33" s="183"/>
      <c r="O33" s="183"/>
      <c r="P33" s="183">
        <v>4582879.912737988</v>
      </c>
      <c r="Q33" s="183"/>
      <c r="R33" s="183"/>
      <c r="S33" s="183"/>
      <c r="T33" s="184">
        <f t="shared" si="13"/>
        <v>4582879.912737988</v>
      </c>
      <c r="U33" s="183">
        <v>0</v>
      </c>
      <c r="V33" s="184">
        <f t="shared" si="14"/>
        <v>4582879.912737988</v>
      </c>
      <c r="W33" s="117">
        <f t="shared" si="0"/>
        <v>0</v>
      </c>
      <c r="X33" s="117">
        <f t="shared" si="1"/>
        <v>0</v>
      </c>
      <c r="Y33" s="117">
        <f t="shared" si="2"/>
        <v>938475.8038857067</v>
      </c>
      <c r="Z33" s="117">
        <f t="shared" si="3"/>
        <v>0</v>
      </c>
      <c r="AA33" s="117">
        <f t="shared" si="4"/>
        <v>0</v>
      </c>
      <c r="AB33" s="117">
        <f t="shared" si="5"/>
        <v>0</v>
      </c>
      <c r="AC33" s="117">
        <f t="shared" si="6"/>
        <v>938475.8038857067</v>
      </c>
      <c r="AD33" s="117">
        <f t="shared" si="7"/>
        <v>0</v>
      </c>
      <c r="AE33" s="117">
        <f t="shared" si="8"/>
        <v>938475.8038857067</v>
      </c>
    </row>
    <row r="34" spans="1:31" ht="21" customHeight="1">
      <c r="A34" s="320" t="s">
        <v>263</v>
      </c>
      <c r="B34" s="321"/>
      <c r="C34" s="321"/>
      <c r="D34" s="182">
        <v>28</v>
      </c>
      <c r="E34" s="183"/>
      <c r="F34" s="183"/>
      <c r="G34" s="183">
        <v>-1401511.015055866</v>
      </c>
      <c r="H34" s="183"/>
      <c r="I34" s="183"/>
      <c r="J34" s="183"/>
      <c r="K34" s="184">
        <v>-1401511.015055866</v>
      </c>
      <c r="L34" s="183">
        <v>-25286.967080130904</v>
      </c>
      <c r="M34" s="184">
        <v>-1426797.982135997</v>
      </c>
      <c r="N34" s="183"/>
      <c r="O34" s="183"/>
      <c r="P34" s="183">
        <v>-2437198.554826791</v>
      </c>
      <c r="Q34" s="183"/>
      <c r="R34" s="183"/>
      <c r="S34" s="183"/>
      <c r="T34" s="184">
        <f t="shared" si="13"/>
        <v>-2437198.554826791</v>
      </c>
      <c r="U34" s="183">
        <v>11313.306970788515</v>
      </c>
      <c r="V34" s="184">
        <f t="shared" si="14"/>
        <v>-2425885.2478560023</v>
      </c>
      <c r="W34" s="117">
        <f t="shared" si="0"/>
        <v>0</v>
      </c>
      <c r="X34" s="117">
        <f t="shared" si="1"/>
        <v>0</v>
      </c>
      <c r="Y34" s="117">
        <f t="shared" si="2"/>
        <v>1035687.539770925</v>
      </c>
      <c r="Z34" s="117">
        <f t="shared" si="3"/>
        <v>0</v>
      </c>
      <c r="AA34" s="117">
        <f t="shared" si="4"/>
        <v>0</v>
      </c>
      <c r="AB34" s="117">
        <f t="shared" si="5"/>
        <v>0</v>
      </c>
      <c r="AC34" s="117">
        <f t="shared" si="6"/>
        <v>1035687.539770925</v>
      </c>
      <c r="AD34" s="117">
        <f t="shared" si="7"/>
        <v>-36600.27405091942</v>
      </c>
      <c r="AE34" s="117">
        <f t="shared" si="8"/>
        <v>999087.2657200054</v>
      </c>
    </row>
    <row r="35" spans="1:31" ht="33.75" customHeight="1">
      <c r="A35" s="324" t="s">
        <v>358</v>
      </c>
      <c r="B35" s="321"/>
      <c r="C35" s="321"/>
      <c r="D35" s="182">
        <v>29</v>
      </c>
      <c r="E35" s="184">
        <v>0</v>
      </c>
      <c r="F35" s="184">
        <v>0</v>
      </c>
      <c r="G35" s="184">
        <v>3764496.5</v>
      </c>
      <c r="H35" s="184">
        <v>2338542.2200000007</v>
      </c>
      <c r="I35" s="184">
        <v>109954865.29536152</v>
      </c>
      <c r="J35" s="184">
        <v>-110401908.47037289</v>
      </c>
      <c r="K35" s="184">
        <v>5655995.544988632</v>
      </c>
      <c r="L35" s="184">
        <v>-499162.52324771683</v>
      </c>
      <c r="M35" s="184">
        <v>5156833.021740915</v>
      </c>
      <c r="N35" s="184">
        <f aca="true" t="shared" si="18" ref="N35:S35">SUM(N36:N39)</f>
        <v>0</v>
      </c>
      <c r="O35" s="184">
        <f t="shared" si="18"/>
        <v>0</v>
      </c>
      <c r="P35" s="184">
        <f t="shared" si="18"/>
        <v>-1719940.7437298652</v>
      </c>
      <c r="Q35" s="184">
        <f t="shared" si="18"/>
        <v>2338542.2200000007</v>
      </c>
      <c r="R35" s="184">
        <f t="shared" si="18"/>
        <v>106969252.10849845</v>
      </c>
      <c r="S35" s="184">
        <f t="shared" si="18"/>
        <v>-110401907.97037289</v>
      </c>
      <c r="T35" s="184">
        <f t="shared" si="13"/>
        <v>-2814054.385604292</v>
      </c>
      <c r="U35" s="184">
        <f>SUM(U36:U39)</f>
        <v>-139626.62788619788</v>
      </c>
      <c r="V35" s="184">
        <f t="shared" si="14"/>
        <v>-2953681.01349049</v>
      </c>
      <c r="W35" s="117">
        <f t="shared" si="0"/>
        <v>0</v>
      </c>
      <c r="X35" s="117">
        <f t="shared" si="1"/>
        <v>0</v>
      </c>
      <c r="Y35" s="117">
        <f t="shared" si="2"/>
        <v>5484437.243729865</v>
      </c>
      <c r="Z35" s="117">
        <f t="shared" si="3"/>
        <v>0</v>
      </c>
      <c r="AA35" s="117">
        <f t="shared" si="4"/>
        <v>2985613.1868630648</v>
      </c>
      <c r="AB35" s="117">
        <f t="shared" si="5"/>
        <v>-0.5</v>
      </c>
      <c r="AC35" s="117">
        <f t="shared" si="6"/>
        <v>8470049.930592924</v>
      </c>
      <c r="AD35" s="117">
        <f t="shared" si="7"/>
        <v>-359535.89536151895</v>
      </c>
      <c r="AE35" s="117">
        <f t="shared" si="8"/>
        <v>8110514.035231406</v>
      </c>
    </row>
    <row r="36" spans="1:31" ht="26.25" customHeight="1">
      <c r="A36" s="320" t="s">
        <v>304</v>
      </c>
      <c r="B36" s="321"/>
      <c r="C36" s="321"/>
      <c r="D36" s="182">
        <v>30</v>
      </c>
      <c r="E36" s="183"/>
      <c r="F36" s="183"/>
      <c r="G36" s="183">
        <v>0</v>
      </c>
      <c r="H36" s="183">
        <v>0</v>
      </c>
      <c r="I36" s="183">
        <v>0</v>
      </c>
      <c r="J36" s="183">
        <v>0</v>
      </c>
      <c r="K36" s="184">
        <v>0</v>
      </c>
      <c r="L36" s="183">
        <v>0</v>
      </c>
      <c r="M36" s="184">
        <v>0</v>
      </c>
      <c r="N36" s="183"/>
      <c r="O36" s="183"/>
      <c r="P36" s="183">
        <v>0</v>
      </c>
      <c r="Q36" s="183">
        <v>0</v>
      </c>
      <c r="R36" s="183">
        <v>0</v>
      </c>
      <c r="S36" s="183">
        <v>0</v>
      </c>
      <c r="T36" s="184">
        <f t="shared" si="13"/>
        <v>0</v>
      </c>
      <c r="U36" s="183">
        <v>0</v>
      </c>
      <c r="V36" s="184">
        <f t="shared" si="14"/>
        <v>0</v>
      </c>
      <c r="W36" s="117">
        <f t="shared" si="0"/>
        <v>0</v>
      </c>
      <c r="X36" s="117">
        <f t="shared" si="1"/>
        <v>0</v>
      </c>
      <c r="Y36" s="117">
        <f t="shared" si="2"/>
        <v>0</v>
      </c>
      <c r="Z36" s="117">
        <f t="shared" si="3"/>
        <v>0</v>
      </c>
      <c r="AA36" s="117">
        <f t="shared" si="4"/>
        <v>0</v>
      </c>
      <c r="AB36" s="117">
        <f t="shared" si="5"/>
        <v>0</v>
      </c>
      <c r="AC36" s="117">
        <f t="shared" si="6"/>
        <v>0</v>
      </c>
      <c r="AD36" s="117">
        <f t="shared" si="7"/>
        <v>0</v>
      </c>
      <c r="AE36" s="117">
        <f t="shared" si="8"/>
        <v>0</v>
      </c>
    </row>
    <row r="37" spans="1:31" ht="12.75">
      <c r="A37" s="320" t="s">
        <v>305</v>
      </c>
      <c r="B37" s="321"/>
      <c r="C37" s="321"/>
      <c r="D37" s="182">
        <v>31</v>
      </c>
      <c r="E37" s="183"/>
      <c r="F37" s="183"/>
      <c r="G37" s="183">
        <v>0</v>
      </c>
      <c r="H37" s="183">
        <v>0</v>
      </c>
      <c r="I37" s="183">
        <v>-55174.70463848108</v>
      </c>
      <c r="J37" s="183">
        <v>0</v>
      </c>
      <c r="K37" s="184">
        <v>-55174.70463848108</v>
      </c>
      <c r="L37" s="183">
        <v>-304090.22536151897</v>
      </c>
      <c r="M37" s="184">
        <v>-359264.93000000005</v>
      </c>
      <c r="N37" s="183"/>
      <c r="O37" s="183"/>
      <c r="P37" s="183">
        <v>0</v>
      </c>
      <c r="Q37" s="183">
        <v>0</v>
      </c>
      <c r="R37" s="183">
        <v>0</v>
      </c>
      <c r="S37" s="183">
        <v>0</v>
      </c>
      <c r="T37" s="184">
        <f t="shared" si="13"/>
        <v>0</v>
      </c>
      <c r="U37" s="183">
        <v>0</v>
      </c>
      <c r="V37" s="184">
        <f t="shared" si="14"/>
        <v>0</v>
      </c>
      <c r="W37" s="117">
        <f t="shared" si="0"/>
        <v>0</v>
      </c>
      <c r="X37" s="117">
        <f t="shared" si="1"/>
        <v>0</v>
      </c>
      <c r="Y37" s="117">
        <f t="shared" si="2"/>
        <v>0</v>
      </c>
      <c r="Z37" s="117">
        <f t="shared" si="3"/>
        <v>0</v>
      </c>
      <c r="AA37" s="117">
        <f t="shared" si="4"/>
        <v>-55174.70463848108</v>
      </c>
      <c r="AB37" s="117">
        <f t="shared" si="5"/>
        <v>0</v>
      </c>
      <c r="AC37" s="117">
        <f t="shared" si="6"/>
        <v>-55174.70463848108</v>
      </c>
      <c r="AD37" s="117">
        <f t="shared" si="7"/>
        <v>-304090.22536151897</v>
      </c>
      <c r="AE37" s="117">
        <f t="shared" si="8"/>
        <v>-359264.93000000005</v>
      </c>
    </row>
    <row r="38" spans="1:31" ht="12.75">
      <c r="A38" s="320" t="s">
        <v>306</v>
      </c>
      <c r="B38" s="321"/>
      <c r="C38" s="321"/>
      <c r="D38" s="182">
        <v>32</v>
      </c>
      <c r="E38" s="183"/>
      <c r="F38" s="183"/>
      <c r="G38" s="183">
        <v>0</v>
      </c>
      <c r="H38" s="183">
        <v>0</v>
      </c>
      <c r="I38" s="183">
        <v>0</v>
      </c>
      <c r="J38" s="183">
        <v>-2468006.2252417617</v>
      </c>
      <c r="K38" s="184">
        <v>-2468006.2252417617</v>
      </c>
      <c r="L38" s="183">
        <v>-105605.94568853872</v>
      </c>
      <c r="M38" s="184">
        <v>-2573612.1709303004</v>
      </c>
      <c r="N38" s="183"/>
      <c r="O38" s="183"/>
      <c r="P38" s="183">
        <v>0</v>
      </c>
      <c r="Q38" s="183">
        <v>0</v>
      </c>
      <c r="R38" s="183">
        <v>0</v>
      </c>
      <c r="S38" s="183">
        <f>+-2468006.22524176+0.5</f>
        <v>-2468005.72524176</v>
      </c>
      <c r="T38" s="184">
        <f t="shared" si="13"/>
        <v>-2468005.72524176</v>
      </c>
      <c r="U38" s="183">
        <v>-105605.94568853872</v>
      </c>
      <c r="V38" s="184">
        <f t="shared" si="14"/>
        <v>-2573611.6709302985</v>
      </c>
      <c r="W38" s="117">
        <f t="shared" si="0"/>
        <v>0</v>
      </c>
      <c r="X38" s="117">
        <f t="shared" si="1"/>
        <v>0</v>
      </c>
      <c r="Y38" s="117">
        <f t="shared" si="2"/>
        <v>0</v>
      </c>
      <c r="Z38" s="117">
        <f t="shared" si="3"/>
        <v>0</v>
      </c>
      <c r="AA38" s="117">
        <f t="shared" si="4"/>
        <v>0</v>
      </c>
      <c r="AB38" s="117">
        <f t="shared" si="5"/>
        <v>-0.5000000018626451</v>
      </c>
      <c r="AC38" s="117">
        <f t="shared" si="6"/>
        <v>-0.5000000018626451</v>
      </c>
      <c r="AD38" s="117">
        <f t="shared" si="7"/>
        <v>0</v>
      </c>
      <c r="AE38" s="117">
        <f t="shared" si="8"/>
        <v>-0.5000000018626451</v>
      </c>
    </row>
    <row r="39" spans="1:31" ht="12.75">
      <c r="A39" s="320" t="s">
        <v>91</v>
      </c>
      <c r="B39" s="321"/>
      <c r="C39" s="321"/>
      <c r="D39" s="182">
        <v>33</v>
      </c>
      <c r="E39" s="183"/>
      <c r="F39" s="183"/>
      <c r="G39" s="183">
        <v>3764496.5</v>
      </c>
      <c r="H39" s="183">
        <v>2338542.2200000007</v>
      </c>
      <c r="I39" s="183">
        <v>110010040</v>
      </c>
      <c r="J39" s="183">
        <v>-107933902.24513112</v>
      </c>
      <c r="K39" s="184">
        <v>8179176.474868879</v>
      </c>
      <c r="L39" s="183">
        <v>-89466.35219765917</v>
      </c>
      <c r="M39" s="184">
        <v>8089710.1226712195</v>
      </c>
      <c r="N39" s="183"/>
      <c r="O39" s="183"/>
      <c r="P39" s="183">
        <v>-1719940.7437298652</v>
      </c>
      <c r="Q39" s="183">
        <v>2338542.2200000007</v>
      </c>
      <c r="R39" s="183">
        <v>106969252.10849845</v>
      </c>
      <c r="S39" s="183">
        <v>-107933902.24513112</v>
      </c>
      <c r="T39" s="184">
        <f t="shared" si="13"/>
        <v>-346048.6603625268</v>
      </c>
      <c r="U39" s="183">
        <v>-34020.68219765917</v>
      </c>
      <c r="V39" s="184">
        <f t="shared" si="14"/>
        <v>-380069.34256018593</v>
      </c>
      <c r="W39" s="117">
        <f t="shared" si="0"/>
        <v>0</v>
      </c>
      <c r="X39" s="117">
        <f t="shared" si="1"/>
        <v>0</v>
      </c>
      <c r="Y39" s="117">
        <f t="shared" si="2"/>
        <v>5484437.243729865</v>
      </c>
      <c r="Z39" s="117">
        <f t="shared" si="3"/>
        <v>0</v>
      </c>
      <c r="AA39" s="117">
        <f t="shared" si="4"/>
        <v>3040787.891501546</v>
      </c>
      <c r="AB39" s="117">
        <f t="shared" si="5"/>
        <v>0</v>
      </c>
      <c r="AC39" s="117">
        <f t="shared" si="6"/>
        <v>8525225.135231405</v>
      </c>
      <c r="AD39" s="117">
        <f t="shared" si="7"/>
        <v>-55445.670000000006</v>
      </c>
      <c r="AE39" s="117">
        <f t="shared" si="8"/>
        <v>8469779.465231406</v>
      </c>
    </row>
    <row r="40" spans="1:31" ht="48.75" customHeight="1">
      <c r="A40" s="322" t="s">
        <v>359</v>
      </c>
      <c r="B40" s="323"/>
      <c r="C40" s="323"/>
      <c r="D40" s="190">
        <v>34</v>
      </c>
      <c r="E40" s="191">
        <v>601575800</v>
      </c>
      <c r="F40" s="191">
        <v>681482525.25</v>
      </c>
      <c r="G40" s="191">
        <v>288449385.92636037</v>
      </c>
      <c r="H40" s="191">
        <v>397873836.06</v>
      </c>
      <c r="I40" s="191">
        <v>441642504.3022078</v>
      </c>
      <c r="J40" s="191">
        <v>178827326.97256008</v>
      </c>
      <c r="K40" s="191">
        <v>2589851378.511128</v>
      </c>
      <c r="L40" s="191">
        <v>13678262.461884193</v>
      </c>
      <c r="M40" s="191">
        <v>2603529640.973012</v>
      </c>
      <c r="N40" s="191">
        <f aca="true" t="shared" si="19" ref="N40:S40">N27+N28+N35</f>
        <v>601575800</v>
      </c>
      <c r="O40" s="191">
        <f t="shared" si="19"/>
        <v>681482525.25</v>
      </c>
      <c r="P40" s="191">
        <f t="shared" si="19"/>
        <v>240546572.5900382</v>
      </c>
      <c r="Q40" s="191">
        <f t="shared" si="19"/>
        <v>397873836.06</v>
      </c>
      <c r="R40" s="191">
        <f t="shared" si="19"/>
        <v>395061679.3016773</v>
      </c>
      <c r="S40" s="191">
        <f t="shared" si="19"/>
        <v>61722265.38835177</v>
      </c>
      <c r="T40" s="191">
        <f t="shared" si="13"/>
        <v>2378262678.5900674</v>
      </c>
      <c r="U40" s="191">
        <f>U27+U28+U35</f>
        <v>14858204.449400263</v>
      </c>
      <c r="V40" s="191">
        <f t="shared" si="14"/>
        <v>2393120883.039468</v>
      </c>
      <c r="W40" s="117">
        <f t="shared" si="0"/>
        <v>0</v>
      </c>
      <c r="X40" s="117">
        <f t="shared" si="1"/>
        <v>0</v>
      </c>
      <c r="Y40" s="117">
        <f t="shared" si="2"/>
        <v>47902813.33632216</v>
      </c>
      <c r="Z40" s="117">
        <f t="shared" si="3"/>
        <v>0</v>
      </c>
      <c r="AA40" s="117">
        <f t="shared" si="4"/>
        <v>46580825.00053054</v>
      </c>
      <c r="AB40" s="117">
        <f t="shared" si="5"/>
        <v>117105061.58420831</v>
      </c>
      <c r="AC40" s="117">
        <f t="shared" si="6"/>
        <v>211588699.92106056</v>
      </c>
      <c r="AD40" s="117">
        <f t="shared" si="7"/>
        <v>-1179941.9875160698</v>
      </c>
      <c r="AE40" s="117">
        <f t="shared" si="8"/>
        <v>210408757.93354416</v>
      </c>
    </row>
  </sheetData>
  <sheetProtection/>
  <mergeCells count="43">
    <mergeCell ref="M4:M5"/>
    <mergeCell ref="A6:C6"/>
    <mergeCell ref="A7:C7"/>
    <mergeCell ref="A8:C8"/>
    <mergeCell ref="A1:K1"/>
    <mergeCell ref="A2:K2"/>
    <mergeCell ref="L3:M3"/>
    <mergeCell ref="A4:C5"/>
    <mergeCell ref="D4:D5"/>
    <mergeCell ref="E4:K4"/>
    <mergeCell ref="L4:L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81" sqref="F81"/>
    </sheetView>
  </sheetViews>
  <sheetFormatPr defaultColWidth="9.140625" defaultRowHeight="12.75"/>
  <cols>
    <col min="1" max="16384" width="9.140625" style="29" customWidth="1"/>
  </cols>
  <sheetData>
    <row r="1" spans="1:10" ht="1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345" t="s">
        <v>351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2.75" customHeight="1">
      <c r="A4" s="346" t="s">
        <v>82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">
      <c r="A10" s="347"/>
      <c r="B10" s="347"/>
      <c r="C10" s="347"/>
      <c r="D10" s="347"/>
      <c r="E10" s="347"/>
      <c r="F10" s="347"/>
      <c r="G10" s="347"/>
      <c r="H10" s="347"/>
      <c r="I10" s="347"/>
      <c r="J10" s="347"/>
    </row>
    <row r="11" spans="1:10" ht="12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">
      <c r="A25" s="30"/>
      <c r="B25" s="30"/>
      <c r="C25" s="30"/>
      <c r="D25" s="30"/>
      <c r="E25" s="30"/>
      <c r="F25" s="30"/>
      <c r="G25" s="30"/>
      <c r="H25" s="30"/>
      <c r="J25" s="30"/>
    </row>
    <row r="26" spans="1:10" ht="12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2">
      <c r="A27" s="30"/>
      <c r="B27" s="30"/>
      <c r="C27" s="30"/>
      <c r="D27" s="30"/>
      <c r="E27" s="30"/>
      <c r="F27" s="30"/>
      <c r="G27" s="30"/>
      <c r="H27" s="30"/>
      <c r="I27" s="30"/>
      <c r="J27" s="3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2016-10-21T11:44:30Z</cp:lastPrinted>
  <dcterms:created xsi:type="dcterms:W3CDTF">2008-10-17T11:51:54Z</dcterms:created>
  <dcterms:modified xsi:type="dcterms:W3CDTF">2017-02-27T09:23:03Z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