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568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6">'BILJEŠKE '!$A$1:$J$38</definedName>
    <definedName name="_xlnm.Print_Area" localSheetId="0">'OPCI PODACI'!$A$1:$I$65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<sst xmlns="http://schemas.openxmlformats.org/spreadsheetml/2006/main" count="547" uniqueCount="406">
  <si>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</si>
  <si>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</si>
  <si>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</si>
  <si>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</si>
  <si>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</si>
  <si>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</si>
  <si>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</si>
  <si>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</si>
  <si>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</si>
  <si>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</si>
  <si>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</si>
  <si>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</si>
  <si>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</si>
  <si>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</si>
  <si>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</si>
  <si>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</si>
  <si>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</si>
  <si>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</si>
  <si>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</si>
  <si>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</si>
  <si>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</si>
  <si>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</si>
  <si>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</si>
  <si>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</si>
  <si>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</si>
  <si>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</si>
  <si>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</si>
  <si>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</si>
  <si>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</si>
  <si>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</si>
  <si>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</si>
  <si>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</si>
  <si>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</si>
  <si>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</si>
  <si>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</si>
  <si>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</si>
  <si>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</si>
  <si>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</si>
  <si>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</si>
  <si>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</si>
  <si>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</si>
  <si>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</si>
  <si>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</si>
  <si>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</si>
  <si>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</si>
  <si>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</si>
  <si>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</si>
  <si>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</si>
  <si>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</si>
  <si>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</si>
  <si>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</si>
  <si>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</si>
  <si>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</si>
  <si>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</si>
  <si>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</si>
  <si>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</si>
  <si>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</si>
  <si>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</si>
  <si>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</si>
  <si>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</si>
  <si>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</si>
  <si>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</si>
  <si>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</si>
  <si>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</si>
  <si>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</si>
  <si>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</si>
  <si>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</si>
  <si>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</si>
  <si>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</si>
  <si>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</si>
  <si>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</si>
  <si>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</si>
  <si>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</si>
  <si>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</si>
  <si>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</si>
  <si>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</si>
  <si>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</si>
  <si>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</si>
  <si>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</si>
  <si>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</si>
  <si>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</si>
  <si>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</si>
  <si>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</si>
  <si>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</si>
  <si>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</si>
  <si>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</si>
  <si>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</si>
  <si>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</si>
  <si>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</si>
  <si>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</si>
  <si>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</si>
  <si>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</si>
  <si>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</si>
  <si>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</si>
  <si>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</si>
  <si>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</si>
  <si>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</si>
  <si>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</si>
  <si>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</si>
  <si>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</si>
  <si>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</si>
  <si>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</si>
  <si>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</si>
  <si>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</si>
  <si>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</si>
  <si>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</si>
  <si>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</si>
  <si>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</si>
  <si>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</si>
  <si>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</si>
  <si>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</si>
  <si>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</si>
  <si>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</si>
  <si>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</si>
  <si>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</si>
  <si>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</si>
  <si>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</si>
  <si>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</si>
  <si>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</si>
  <si>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</si>
  <si>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</si>
  <si>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</si>
  <si>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</si>
  <si>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</si>
  <si>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</si>
  <si>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</si>
  <si>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</si>
  <si>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</si>
  <si>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</si>
  <si>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</si>
  <si>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</si>
  <si>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</si>
  <si>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</si>
  <si>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</si>
  <si>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</si>
  <si>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</si>
  <si>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</si>
  <si>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</si>
  <si>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</si>
  <si>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</si>
  <si>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</si>
  <si>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</si>
  <si>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</si>
  <si>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</si>
  <si>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</si>
  <si>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</si>
  <si>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</si>
  <si>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</si>
  <si>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</si>
  <si>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</si>
  <si>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</si>
  <si>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</si>
  <si>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</si>
  <si>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</si>
  <si>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</si>
  <si>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</si>
  <si>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</si>
  <si>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</si>
  <si>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</si>
  <si>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</si>
  <si>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</si>
  <si>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</si>
  <si>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</si>
  <si>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</si>
  <si>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</si>
  <si>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</si>
  <si>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</si>
  <si>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</si>
  <si>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</si>
  <si>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</si>
  <si>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</si>
  <si>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</si>
  <si>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</si>
  <si>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</si>
  <si>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</si>
  <si>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</si>
  <si>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</si>
  <si>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</si>
  <si>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</si>
  <si>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</si>
  <si>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</si>
  <si>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</si>
  <si>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</si>
  <si>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</si>
  <si>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</si>
  <si>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</si>
  <si>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</si>
  <si>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</si>
  <si>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</si>
  <si>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</si>
  <si>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</si>
  <si>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</si>
  <si>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</si>
  <si>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</si>
  <si>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</si>
  <si>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</si>
  <si>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</si>
  <si>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</si>
  <si>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</si>
  <si>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</si>
  <si>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</si>
  <si>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</si>
  <si>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</si>
  <si>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</si>
  <si>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</si>
  <si>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</si>
  <si>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</si>
  <si>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</si>
  <si>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</si>
  <si>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</si>
  <si>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</si>
  <si>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</si>
  <si>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</si>
  <si>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</si>
  <si>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</si>
  <si>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</si>
  <si>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</si>
  <si>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</si>
  <si>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</si>
  <si>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</si>
  <si>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</si>
  <si>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</si>
  <si>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</si>
  <si>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</si>
  <si>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</si>
  <si>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</si>
  <si>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</si>
  <si>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</si>
  <si>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</si>
  <si>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</si>
  <si>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</si>
  <si>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</si>
  <si>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</si>
  <si>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</si>
  <si>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</si>
  <si>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</si>
  <si>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</si>
  <si>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</si>
  <si>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</si>
  <si>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</si>
  <si>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</si>
  <si>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</si>
  <si>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</si>
  <si>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</si>
  <si>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</si>
  <si>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</si>
  <si>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</si>
  <si>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</si>
  <si>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</si>
  <si>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</si>
  <si>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</si>
  <si>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</si>
  <si>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</si>
  <si>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</si>
  <si>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</si>
  <si>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</si>
  <si>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</si>
  <si>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</si>
  <si>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</si>
  <si>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</si>
  <si>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</si>
  <si>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</si>
  <si>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</si>
  <si>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</si>
  <si>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</si>
  <si>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</si>
  <si>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</si>
  <si>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</si>
  <si>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</si>
  <si>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</si>
  <si>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</si>
  <si>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</si>
  <si>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</si>
  <si>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</si>
  <si>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</si>
  <si>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</si>
  <si>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</si>
  <si>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</si>
  <si>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</si>
  <si>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</si>
  <si>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</si>
  <si>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</si>
  <si>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</si>
  <si>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</si>
  <si>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</si>
  <si>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</si>
  <si>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</si>
  <si>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</si>
  <si>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</si>
  <si>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</si>
  <si>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</si>
  <si>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</si>
  <si>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</si>
  <si>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</si>
  <si>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</si>
  <si>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</si>
  <si>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</si>
  <si>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</si>
  <si>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</si>
  <si>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</si>
  <si>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</si>
  <si>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</si>
  <si>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</si>
  <si>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</si>
  <si>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</si>
  <si>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</si>
  <si>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</si>
  <si>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</si>
  <si>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</si>
  <si>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</si>
  <si>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</si>
  <si>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</si>
  <si>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</si>
  <si>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</si>
  <si>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</si>
  <si>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</si>
  <si>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</si>
  <si>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</si>
  <si>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</si>
  <si>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</si>
  <si>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</si>
  <si>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</si>
  <si>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</si>
  <si>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</si>
  <si>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</si>
  <si>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</si>
  <si>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</si>
  <si>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</si>
  <si>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</si>
  <si>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</si>
  <si>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</si>
  <si>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</si>
  <si>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</si>
  <si>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</si>
  <si>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</si>
  <si>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</si>
  <si>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</si>
  <si>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</si>
  <si>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</si>
  <si>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</si>
  <si>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</si>
  <si>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</si>
  <si>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</si>
  <si>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</si>
  <si>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</si>
  <si>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</si>
  <si>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</si>
  <si>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</si>
  <si>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</si>
  <si>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</si>
  <si>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</si>
  <si>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</si>
  <si>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</si>
  <si>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</si>
  <si>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</si>
  <si>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</si>
  <si>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</si>
  <si>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</si>
  <si>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</si>
  <si>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</si>
  <si>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</si>
  <si>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</si>
  <si>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</si>
  <si>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</si>
  <si>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</si>
  <si>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</si>
  <si>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</si>
  <si>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</si>
  <si>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</si>
  <si>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</si>
  <si>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</si>
  <si>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</si>
  <si>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</si>
  <si>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</si>
  <si>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</si>
  <si>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</si>
  <si>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</si>
  <si>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</si>
  <si>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</si>
  <si>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</si>
  <si>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</si>
  <si>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</si>
  <si>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10 000</t>
  </si>
  <si>
    <t>KUZMANOVIĆ KATICA</t>
  </si>
  <si>
    <t>Predsjednik Uprave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</si>
  <si>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</si>
  <si>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</si>
  <si>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</si>
  <si>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</si>
  <si>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</si>
  <si>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</si>
  <si>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</si>
  <si>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</si>
  <si>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 xml:space="preserve">izdavatelj@crosig.hr </t>
  </si>
  <si>
    <t>M.P.</t>
  </si>
  <si>
    <t>Član Uprave</t>
  </si>
  <si>
    <t>01.01.2015.</t>
  </si>
  <si>
    <t>Sanel Volarić</t>
  </si>
  <si>
    <t>30.06.2015.</t>
  </si>
  <si>
    <t>Stanje na dan: 30.06.2015.</t>
  </si>
  <si>
    <t>U razdoblju: 01.04.2015. do 30.06.2015.</t>
  </si>
  <si>
    <t>U razdoblju: 01.01.2015. do 30.06.2015.</t>
  </si>
  <si>
    <t>Za razdoblje: 01.01.2015. do 30.06.2015.</t>
  </si>
  <si>
    <r>
      <t xml:space="preserve">XIX. Ostala sveobuhvatna dobit </t>
    </r>
    <r>
      <rPr>
        <sz val="8"/>
        <rFont val="Arial"/>
        <family val="2"/>
      </rPr>
      <t>(205 do 211 - 212)</t>
    </r>
  </si>
  <si>
    <t>VOLARIĆ SANEL, KOŠTOMAJ ANDREJ, MIŠETIĆ NIKOLA, KRALJ MARIJAN</t>
  </si>
  <si>
    <t>Nikola Mišetić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</si>
</sst>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0" xfId="58" applyFont="1">
      <alignment vertical="top"/>
      <protection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Alignment="1">
      <alignment/>
      <protection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3" fillId="33" borderId="34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4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Border="1" applyAlignment="1">
      <alignment/>
      <protection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 applyProtection="1">
      <alignment horizontal="center" vertical="top" wrapText="1"/>
      <protection hidden="1"/>
    </xf>
    <xf numFmtId="0" fontId="8" fillId="33" borderId="36" xfId="0" applyFont="1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 applyProtection="1">
      <alignment vertical="top" wrapText="1"/>
      <protection hidden="1"/>
    </xf>
    <xf numFmtId="0" fontId="1" fillId="33" borderId="36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36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59" applyFont="1" applyFill="1" applyAlignment="1">
      <alignment/>
      <protection/>
    </xf>
    <xf numFmtId="0" fontId="0" fillId="33" borderId="0" xfId="59" applyFont="1" applyFill="1" applyBorder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0" fillId="33" borderId="35" xfId="58" applyFont="1" applyFill="1" applyBorder="1" applyAlignment="1">
      <alignment/>
      <protection/>
    </xf>
    <xf numFmtId="0" fontId="0" fillId="33" borderId="40" xfId="58" applyFont="1" applyFill="1" applyBorder="1" applyAlignment="1">
      <alignment/>
      <protection/>
    </xf>
    <xf numFmtId="0" fontId="0" fillId="33" borderId="36" xfId="0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>
      <alignment horizontal="center" vertical="top" wrapText="1"/>
    </xf>
    <xf numFmtId="0" fontId="14" fillId="33" borderId="41" xfId="58" applyFont="1" applyFill="1" applyBorder="1" applyProtection="1">
      <alignment vertical="top"/>
      <protection hidden="1"/>
    </xf>
    <xf numFmtId="0" fontId="14" fillId="33" borderId="41" xfId="58" applyFont="1" applyFill="1" applyBorder="1">
      <alignment vertical="top"/>
      <protection/>
    </xf>
    <xf numFmtId="19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3" fontId="13" fillId="0" borderId="34" xfId="58" applyNumberFormat="1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35" xfId="58" applyFont="1" applyFill="1" applyBorder="1" applyAlignment="1" applyProtection="1">
      <alignment horizontal="left" vertical="top" wrapText="1" indent="2"/>
      <protection hidden="1"/>
    </xf>
    <xf numFmtId="49" fontId="13" fillId="33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5" xfId="58" applyFont="1" applyFill="1" applyBorder="1" applyAlignment="1" applyProtection="1">
      <alignment horizontal="right" vertical="top"/>
      <protection hidden="1"/>
    </xf>
    <xf numFmtId="0" fontId="14" fillId="33" borderId="35" xfId="58" applyFont="1" applyFill="1" applyBorder="1" applyAlignment="1" applyProtection="1">
      <alignment horizontal="right"/>
      <protection hidden="1"/>
    </xf>
    <xf numFmtId="0" fontId="8" fillId="33" borderId="35" xfId="58" applyFont="1" applyFill="1" applyBorder="1" applyAlignment="1">
      <alignment/>
      <protection/>
    </xf>
    <xf numFmtId="14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41" xfId="58" applyFont="1" applyFill="1" applyBorder="1" applyProtection="1">
      <alignment vertical="top"/>
      <protection hidden="1"/>
    </xf>
    <xf numFmtId="0" fontId="13" fillId="33" borderId="0" xfId="64" applyFont="1" applyFill="1" applyBorder="1" applyAlignment="1" applyProtection="1">
      <alignment horizontal="left"/>
      <protection hidden="1"/>
    </xf>
    <xf numFmtId="0" fontId="21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4" fillId="33" borderId="42" xfId="58" applyFont="1" applyFill="1" applyBorder="1" applyAlignment="1" applyProtection="1">
      <alignment horizontal="center" vertical="top"/>
      <protection hidden="1"/>
    </xf>
    <xf numFmtId="0" fontId="14" fillId="33" borderId="42" xfId="58" applyFont="1" applyFill="1" applyBorder="1" applyAlignment="1">
      <alignment horizontal="center"/>
      <protection/>
    </xf>
    <xf numFmtId="0" fontId="14" fillId="33" borderId="42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35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43" xfId="58" applyFont="1" applyFill="1" applyBorder="1" applyAlignment="1" applyProtection="1">
      <alignment horizontal="right" wrapText="1"/>
      <protection hidden="1"/>
    </xf>
    <xf numFmtId="49" fontId="4" fillId="33" borderId="44" xfId="53" applyNumberFormat="1" applyFill="1" applyBorder="1" applyAlignment="1" applyProtection="1">
      <alignment horizontal="left" vertical="center"/>
      <protection hidden="1" locked="0"/>
    </xf>
    <xf numFmtId="49" fontId="13" fillId="33" borderId="36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5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3" xfId="58" applyFont="1" applyFill="1" applyBorder="1" applyAlignment="1" applyProtection="1">
      <alignment horizontal="right"/>
      <protection hidden="1"/>
    </xf>
    <xf numFmtId="49" fontId="13" fillId="33" borderId="44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45" xfId="58" applyFont="1" applyFill="1" applyBorder="1" applyAlignment="1">
      <alignment horizontal="left" vertical="center"/>
      <protection/>
    </xf>
    <xf numFmtId="0" fontId="13" fillId="33" borderId="44" xfId="58" applyFont="1" applyFill="1" applyBorder="1" applyAlignment="1" applyProtection="1">
      <alignment horizontal="left" vertical="center"/>
      <protection hidden="1" locked="0"/>
    </xf>
    <xf numFmtId="0" fontId="13" fillId="33" borderId="36" xfId="58" applyFont="1" applyFill="1" applyBorder="1" applyAlignment="1" applyProtection="1">
      <alignment horizontal="left" vertical="center"/>
      <protection hidden="1" locked="0"/>
    </xf>
    <xf numFmtId="0" fontId="13" fillId="33" borderId="45" xfId="58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3" fillId="33" borderId="44" xfId="58" applyFont="1" applyFill="1" applyBorder="1" applyAlignment="1" applyProtection="1">
      <alignment horizontal="right" vertical="center"/>
      <protection hidden="1" locked="0"/>
    </xf>
    <xf numFmtId="0" fontId="14" fillId="33" borderId="36" xfId="58" applyFont="1" applyFill="1" applyBorder="1" applyAlignment="1">
      <alignment/>
      <protection/>
    </xf>
    <xf numFmtId="0" fontId="14" fillId="33" borderId="45" xfId="58" applyFont="1" applyFill="1" applyBorder="1" applyAlignment="1">
      <alignment/>
      <protection/>
    </xf>
    <xf numFmtId="49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46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36" xfId="58" applyFont="1" applyFill="1" applyBorder="1" applyAlignment="1">
      <alignment horizontal="left"/>
      <protection/>
    </xf>
    <xf numFmtId="0" fontId="14" fillId="33" borderId="45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6" xfId="58" applyFont="1" applyFill="1" applyBorder="1" applyAlignment="1">
      <alignment horizontal="left" vertical="center"/>
      <protection/>
    </xf>
    <xf numFmtId="0" fontId="19" fillId="33" borderId="44" xfId="53" applyFont="1" applyFill="1" applyBorder="1" applyAlignment="1" applyProtection="1">
      <alignment/>
      <protection hidden="1" locked="0"/>
    </xf>
    <xf numFmtId="0" fontId="13" fillId="33" borderId="36" xfId="58" applyFont="1" applyFill="1" applyBorder="1" applyAlignment="1" applyProtection="1">
      <alignment/>
      <protection hidden="1" locked="0"/>
    </xf>
    <xf numFmtId="0" fontId="13" fillId="33" borderId="45" xfId="58" applyFont="1" applyFill="1" applyBorder="1" applyAlignment="1" applyProtection="1">
      <alignment/>
      <protection hidden="1" locked="0"/>
    </xf>
    <xf numFmtId="0" fontId="4" fillId="33" borderId="44" xfId="53" applyFill="1" applyBorder="1" applyAlignment="1" applyProtection="1">
      <alignment/>
      <protection hidden="1" locked="0"/>
    </xf>
    <xf numFmtId="0" fontId="18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wrapText="1"/>
      <protection hidden="1"/>
    </xf>
    <xf numFmtId="1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0" fontId="17" fillId="33" borderId="0" xfId="58" applyFont="1" applyFill="1" applyBorder="1" applyAlignment="1" applyProtection="1">
      <alignment horizontal="right" vertical="center" wrapText="1"/>
      <protection hidden="1"/>
    </xf>
    <xf numFmtId="0" fontId="17" fillId="33" borderId="43" xfId="58" applyFont="1" applyFill="1" applyBorder="1" applyAlignment="1" applyProtection="1">
      <alignment horizontal="right" wrapText="1"/>
      <protection hidden="1"/>
    </xf>
    <xf numFmtId="0" fontId="13" fillId="33" borderId="0" xfId="58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36" xfId="0" applyFill="1" applyBorder="1" applyAlignment="1" applyProtection="1">
      <alignment horizontal="right" vertical="top" wrapText="1"/>
      <protection hidden="1"/>
    </xf>
    <xf numFmtId="0" fontId="0" fillId="33" borderId="36" xfId="0" applyFill="1" applyBorder="1" applyAlignment="1" applyProtection="1">
      <alignment horizontal="center" vertical="top" wrapText="1"/>
      <protection hidden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49" fontId="6" fillId="33" borderId="0" xfId="0" applyNumberFormat="1" applyFont="1" applyFill="1" applyAlignment="1">
      <alignment vertical="center"/>
    </xf>
    <xf numFmtId="0" fontId="3" fillId="33" borderId="3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0" fillId="33" borderId="36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90" zoomScaleSheetLayoutView="90" zoomScalePageLayoutView="0" workbookViewId="0" topLeftCell="A1">
      <selection activeCell="K20" sqref="K20"/>
    </sheetView>
  </sheetViews>
  <sheetFormatPr defaultColWidth="9.140625" defaultRowHeight="12.75"/>
  <cols>
    <col min="1" max="1" width="9.140625" style="72" customWidth="1"/>
    <col min="2" max="2" width="12.00390625" style="72" customWidth="1"/>
    <col min="3" max="4" width="9.140625" style="72" customWidth="1"/>
    <col min="5" max="5" width="13.7109375" style="72" customWidth="1"/>
    <col min="6" max="6" width="9.140625" style="72" customWidth="1"/>
    <col min="7" max="7" width="17.7109375" style="72" customWidth="1"/>
    <col min="8" max="8" width="15.7109375" style="72" customWidth="1"/>
    <col min="9" max="9" width="23.8515625" style="72" customWidth="1"/>
    <col min="10" max="16384" width="9.140625" style="72" customWidth="1"/>
  </cols>
  <sheetData>
    <row r="1" spans="1:9" ht="12.75">
      <c r="A1" s="160" t="s">
        <v>70</v>
      </c>
      <c r="B1" s="137"/>
      <c r="C1" s="137"/>
      <c r="D1" s="137"/>
      <c r="E1" s="137"/>
      <c r="F1" s="137"/>
      <c r="G1" s="137"/>
      <c r="H1" s="137"/>
      <c r="I1" s="138"/>
    </row>
    <row r="2" spans="1:10" ht="12.75">
      <c r="A2" s="215" t="s">
        <v>292</v>
      </c>
      <c r="B2" s="215"/>
      <c r="C2" s="215"/>
      <c r="D2" s="215"/>
      <c r="E2" s="161" t="s">
        <v>396</v>
      </c>
      <c r="F2" s="95"/>
      <c r="G2" s="150" t="s">
        <v>232</v>
      </c>
      <c r="H2" s="161" t="s">
        <v>398</v>
      </c>
      <c r="I2" s="151"/>
      <c r="J2" s="17"/>
    </row>
    <row r="3" spans="1:10" ht="12.75">
      <c r="A3" s="73"/>
      <c r="B3" s="73"/>
      <c r="C3" s="73"/>
      <c r="D3" s="73"/>
      <c r="E3" s="74"/>
      <c r="F3" s="74"/>
      <c r="G3" s="73"/>
      <c r="H3" s="73"/>
      <c r="I3" s="152"/>
      <c r="J3" s="17"/>
    </row>
    <row r="4" spans="1:10" ht="39.75" customHeight="1">
      <c r="A4" s="216" t="s">
        <v>358</v>
      </c>
      <c r="B4" s="216"/>
      <c r="C4" s="216"/>
      <c r="D4" s="216"/>
      <c r="E4" s="216"/>
      <c r="F4" s="216"/>
      <c r="G4" s="216"/>
      <c r="H4" s="216"/>
      <c r="I4" s="216"/>
      <c r="J4" s="17"/>
    </row>
    <row r="5" spans="1:10" ht="12.75">
      <c r="A5" s="82"/>
      <c r="B5" s="75"/>
      <c r="C5" s="75"/>
      <c r="D5" s="75"/>
      <c r="E5" s="76"/>
      <c r="F5" s="77"/>
      <c r="G5" s="78"/>
      <c r="H5" s="79"/>
      <c r="I5" s="75"/>
      <c r="J5" s="17"/>
    </row>
    <row r="6" spans="1:10" ht="12.75">
      <c r="A6" s="178" t="s">
        <v>150</v>
      </c>
      <c r="B6" s="179"/>
      <c r="C6" s="189" t="s">
        <v>370</v>
      </c>
      <c r="D6" s="190"/>
      <c r="E6" s="80"/>
      <c r="F6" s="80"/>
      <c r="G6" s="80"/>
      <c r="H6" s="80"/>
      <c r="I6" s="146"/>
      <c r="J6" s="17"/>
    </row>
    <row r="7" spans="1:10" ht="12.75">
      <c r="A7" s="147"/>
      <c r="B7" s="81"/>
      <c r="C7" s="82"/>
      <c r="D7" s="82"/>
      <c r="E7" s="80"/>
      <c r="F7" s="80"/>
      <c r="G7" s="80"/>
      <c r="H7" s="80"/>
      <c r="I7" s="146"/>
      <c r="J7" s="17"/>
    </row>
    <row r="8" spans="1:10" ht="12.75">
      <c r="A8" s="213" t="s">
        <v>71</v>
      </c>
      <c r="B8" s="214"/>
      <c r="C8" s="189" t="s">
        <v>371</v>
      </c>
      <c r="D8" s="190"/>
      <c r="E8" s="80"/>
      <c r="F8" s="80"/>
      <c r="G8" s="80"/>
      <c r="H8" s="80"/>
      <c r="I8" s="82"/>
      <c r="J8" s="17"/>
    </row>
    <row r="9" spans="1:10" ht="12.75">
      <c r="A9" s="148"/>
      <c r="B9" s="83"/>
      <c r="C9" s="84"/>
      <c r="D9" s="82"/>
      <c r="E9" s="82"/>
      <c r="F9" s="82"/>
      <c r="G9" s="82"/>
      <c r="H9" s="82"/>
      <c r="I9" s="82"/>
      <c r="J9" s="17"/>
    </row>
    <row r="10" spans="1:10" ht="12.75">
      <c r="A10" s="173" t="s">
        <v>1</v>
      </c>
      <c r="B10" s="210"/>
      <c r="C10" s="189" t="s">
        <v>372</v>
      </c>
      <c r="D10" s="190"/>
      <c r="E10" s="82"/>
      <c r="F10" s="82"/>
      <c r="G10" s="82"/>
      <c r="H10" s="82"/>
      <c r="I10" s="82"/>
      <c r="J10" s="17"/>
    </row>
    <row r="11" spans="1:10" ht="12.75">
      <c r="A11" s="210"/>
      <c r="B11" s="210"/>
      <c r="C11" s="82"/>
      <c r="D11" s="82"/>
      <c r="E11" s="82"/>
      <c r="F11" s="82"/>
      <c r="G11" s="82"/>
      <c r="H11" s="82"/>
      <c r="I11" s="82"/>
      <c r="J11" s="17"/>
    </row>
    <row r="12" spans="1:10" ht="12.75">
      <c r="A12" s="178" t="s">
        <v>72</v>
      </c>
      <c r="B12" s="179"/>
      <c r="C12" s="182" t="s">
        <v>373</v>
      </c>
      <c r="D12" s="203"/>
      <c r="E12" s="203"/>
      <c r="F12" s="203"/>
      <c r="G12" s="203"/>
      <c r="H12" s="203"/>
      <c r="I12" s="181"/>
      <c r="J12" s="17"/>
    </row>
    <row r="13" spans="1:10" ht="15.75">
      <c r="A13" s="208"/>
      <c r="B13" s="209"/>
      <c r="C13" s="209"/>
      <c r="D13" s="85"/>
      <c r="E13" s="85"/>
      <c r="F13" s="85"/>
      <c r="G13" s="85"/>
      <c r="H13" s="85"/>
      <c r="I13" s="85"/>
      <c r="J13" s="22"/>
    </row>
    <row r="14" spans="1:10" ht="12.75">
      <c r="A14" s="147"/>
      <c r="B14" s="81"/>
      <c r="C14" s="86"/>
      <c r="D14" s="82"/>
      <c r="E14" s="82"/>
      <c r="F14" s="82"/>
      <c r="G14" s="82"/>
      <c r="H14" s="82"/>
      <c r="I14" s="82"/>
      <c r="J14" s="22"/>
    </row>
    <row r="15" spans="1:10" ht="12.75">
      <c r="A15" s="178" t="s">
        <v>189</v>
      </c>
      <c r="B15" s="179"/>
      <c r="C15" s="211" t="s">
        <v>382</v>
      </c>
      <c r="D15" s="212"/>
      <c r="E15" s="82"/>
      <c r="F15" s="182" t="s">
        <v>374</v>
      </c>
      <c r="G15" s="203"/>
      <c r="H15" s="203"/>
      <c r="I15" s="181"/>
      <c r="J15" s="17"/>
    </row>
    <row r="16" spans="1:10" ht="12.75">
      <c r="A16" s="147"/>
      <c r="B16" s="81"/>
      <c r="C16" s="82"/>
      <c r="D16" s="82"/>
      <c r="E16" s="82"/>
      <c r="F16" s="82"/>
      <c r="G16" s="82"/>
      <c r="H16" s="82"/>
      <c r="I16" s="82"/>
      <c r="J16" s="22"/>
    </row>
    <row r="17" spans="1:10" ht="12.75">
      <c r="A17" s="178" t="s">
        <v>190</v>
      </c>
      <c r="B17" s="179"/>
      <c r="C17" s="182" t="s">
        <v>375</v>
      </c>
      <c r="D17" s="203"/>
      <c r="E17" s="203"/>
      <c r="F17" s="203"/>
      <c r="G17" s="203"/>
      <c r="H17" s="203"/>
      <c r="I17" s="181"/>
      <c r="J17" s="17"/>
    </row>
    <row r="18" spans="1:10" ht="12.75">
      <c r="A18" s="147"/>
      <c r="B18" s="81"/>
      <c r="C18" s="82"/>
      <c r="D18" s="82"/>
      <c r="E18" s="82"/>
      <c r="F18" s="82"/>
      <c r="G18" s="82"/>
      <c r="H18" s="82"/>
      <c r="I18" s="82"/>
      <c r="J18" s="22"/>
    </row>
    <row r="19" spans="1:10" ht="12.75">
      <c r="A19" s="178" t="s">
        <v>191</v>
      </c>
      <c r="B19" s="179"/>
      <c r="C19" s="204"/>
      <c r="D19" s="205"/>
      <c r="E19" s="205"/>
      <c r="F19" s="205"/>
      <c r="G19" s="205"/>
      <c r="H19" s="205"/>
      <c r="I19" s="206"/>
      <c r="J19" s="17"/>
    </row>
    <row r="20" spans="1:10" ht="12.75">
      <c r="A20" s="147"/>
      <c r="B20" s="81"/>
      <c r="C20" s="86"/>
      <c r="D20" s="82"/>
      <c r="E20" s="82"/>
      <c r="F20" s="82"/>
      <c r="G20" s="82"/>
      <c r="H20" s="82"/>
      <c r="I20" s="82"/>
      <c r="J20" s="22"/>
    </row>
    <row r="21" spans="1:10" ht="12.75">
      <c r="A21" s="178" t="s">
        <v>192</v>
      </c>
      <c r="B21" s="179"/>
      <c r="C21" s="207" t="s">
        <v>376</v>
      </c>
      <c r="D21" s="205"/>
      <c r="E21" s="205"/>
      <c r="F21" s="205"/>
      <c r="G21" s="205"/>
      <c r="H21" s="205"/>
      <c r="I21" s="206"/>
      <c r="J21" s="17"/>
    </row>
    <row r="22" spans="1:10" ht="12.75">
      <c r="A22" s="147"/>
      <c r="B22" s="81"/>
      <c r="C22" s="86"/>
      <c r="D22" s="82"/>
      <c r="E22" s="82"/>
      <c r="F22" s="82"/>
      <c r="G22" s="82"/>
      <c r="H22" s="82"/>
      <c r="I22" s="104"/>
      <c r="J22" s="17"/>
    </row>
    <row r="23" spans="1:10" ht="12.75">
      <c r="A23" s="178" t="s">
        <v>73</v>
      </c>
      <c r="B23" s="179"/>
      <c r="C23" s="87">
        <v>133</v>
      </c>
      <c r="D23" s="182" t="s">
        <v>374</v>
      </c>
      <c r="E23" s="195"/>
      <c r="F23" s="196"/>
      <c r="G23" s="193"/>
      <c r="H23" s="194"/>
      <c r="I23" s="101"/>
      <c r="J23" s="17"/>
    </row>
    <row r="24" spans="1:10" ht="12.75">
      <c r="A24" s="147"/>
      <c r="B24" s="81"/>
      <c r="C24" s="82"/>
      <c r="D24" s="88"/>
      <c r="E24" s="88"/>
      <c r="F24" s="88"/>
      <c r="G24" s="88"/>
      <c r="H24" s="82"/>
      <c r="I24" s="82"/>
      <c r="J24" s="17"/>
    </row>
    <row r="25" spans="1:10" ht="12.75">
      <c r="A25" s="178" t="s">
        <v>74</v>
      </c>
      <c r="B25" s="179"/>
      <c r="C25" s="87">
        <v>21</v>
      </c>
      <c r="D25" s="182" t="s">
        <v>377</v>
      </c>
      <c r="E25" s="195"/>
      <c r="F25" s="195"/>
      <c r="G25" s="196"/>
      <c r="H25" s="89" t="s">
        <v>75</v>
      </c>
      <c r="I25" s="149">
        <v>2684</v>
      </c>
      <c r="J25" s="17"/>
    </row>
    <row r="26" spans="1:10" ht="12.75">
      <c r="A26" s="147"/>
      <c r="B26" s="81"/>
      <c r="C26" s="82"/>
      <c r="D26" s="88"/>
      <c r="E26" s="88"/>
      <c r="F26" s="88"/>
      <c r="G26" s="81"/>
      <c r="H26" s="81" t="s">
        <v>359</v>
      </c>
      <c r="I26" s="86"/>
      <c r="J26" s="22"/>
    </row>
    <row r="27" spans="1:10" ht="12.75">
      <c r="A27" s="178" t="s">
        <v>194</v>
      </c>
      <c r="B27" s="179"/>
      <c r="C27" s="90" t="s">
        <v>378</v>
      </c>
      <c r="D27" s="91"/>
      <c r="E27" s="92"/>
      <c r="F27" s="93"/>
      <c r="G27" s="178" t="s">
        <v>193</v>
      </c>
      <c r="H27" s="179"/>
      <c r="I27" s="94" t="s">
        <v>379</v>
      </c>
      <c r="J27" s="17"/>
    </row>
    <row r="28" spans="1:10" ht="12.75">
      <c r="A28" s="147"/>
      <c r="B28" s="81"/>
      <c r="C28" s="82"/>
      <c r="D28" s="93"/>
      <c r="E28" s="93"/>
      <c r="F28" s="93"/>
      <c r="G28" s="93"/>
      <c r="H28" s="82"/>
      <c r="I28" s="153"/>
      <c r="J28" s="17"/>
    </row>
    <row r="29" spans="1:10" ht="12.75">
      <c r="A29" s="197" t="s">
        <v>76</v>
      </c>
      <c r="B29" s="198"/>
      <c r="C29" s="199"/>
      <c r="D29" s="199"/>
      <c r="E29" s="200" t="s">
        <v>77</v>
      </c>
      <c r="F29" s="201"/>
      <c r="G29" s="201"/>
      <c r="H29" s="202" t="s">
        <v>78</v>
      </c>
      <c r="I29" s="202"/>
      <c r="J29" s="17"/>
    </row>
    <row r="30" spans="1:10" ht="12.75">
      <c r="A30" s="92"/>
      <c r="B30" s="92"/>
      <c r="C30" s="92"/>
      <c r="D30" s="82"/>
      <c r="E30" s="82"/>
      <c r="F30" s="82"/>
      <c r="G30" s="82"/>
      <c r="H30" s="95"/>
      <c r="I30" s="153"/>
      <c r="J30" s="17"/>
    </row>
    <row r="31" spans="1:10" ht="12.75">
      <c r="A31" s="186"/>
      <c r="B31" s="187"/>
      <c r="C31" s="187"/>
      <c r="D31" s="188"/>
      <c r="E31" s="186"/>
      <c r="F31" s="187"/>
      <c r="G31" s="187"/>
      <c r="H31" s="189"/>
      <c r="I31" s="190"/>
      <c r="J31" s="17"/>
    </row>
    <row r="32" spans="1:10" ht="12.75">
      <c r="A32" s="159"/>
      <c r="B32" s="81"/>
      <c r="C32" s="86"/>
      <c r="D32" s="191"/>
      <c r="E32" s="191"/>
      <c r="F32" s="191"/>
      <c r="G32" s="192"/>
      <c r="H32" s="82"/>
      <c r="I32" s="154"/>
      <c r="J32" s="22"/>
    </row>
    <row r="33" spans="1:10" ht="12.75">
      <c r="A33" s="186"/>
      <c r="B33" s="187"/>
      <c r="C33" s="187"/>
      <c r="D33" s="188"/>
      <c r="E33" s="186"/>
      <c r="F33" s="187"/>
      <c r="G33" s="187"/>
      <c r="H33" s="189"/>
      <c r="I33" s="190"/>
      <c r="J33" s="17"/>
    </row>
    <row r="34" spans="1:10" ht="12.75">
      <c r="A34" s="159"/>
      <c r="B34" s="81"/>
      <c r="C34" s="86"/>
      <c r="D34" s="96"/>
      <c r="E34" s="96"/>
      <c r="F34" s="96"/>
      <c r="G34" s="80"/>
      <c r="H34" s="82"/>
      <c r="I34" s="155"/>
      <c r="J34" s="22"/>
    </row>
    <row r="35" spans="1:10" ht="12.75">
      <c r="A35" s="186"/>
      <c r="B35" s="187"/>
      <c r="C35" s="187"/>
      <c r="D35" s="188"/>
      <c r="E35" s="186"/>
      <c r="F35" s="187"/>
      <c r="G35" s="187"/>
      <c r="H35" s="189"/>
      <c r="I35" s="190"/>
      <c r="J35" s="17"/>
    </row>
    <row r="36" spans="1:10" ht="12.75">
      <c r="A36" s="159"/>
      <c r="B36" s="81"/>
      <c r="C36" s="86"/>
      <c r="D36" s="96"/>
      <c r="E36" s="96"/>
      <c r="F36" s="96"/>
      <c r="G36" s="80"/>
      <c r="H36" s="82"/>
      <c r="I36" s="156"/>
      <c r="J36" s="17"/>
    </row>
    <row r="37" spans="1:10" ht="12.75">
      <c r="A37" s="186"/>
      <c r="B37" s="187"/>
      <c r="C37" s="187"/>
      <c r="D37" s="188"/>
      <c r="E37" s="186"/>
      <c r="F37" s="187"/>
      <c r="G37" s="187"/>
      <c r="H37" s="189"/>
      <c r="I37" s="190"/>
      <c r="J37" s="17"/>
    </row>
    <row r="38" spans="1:10" ht="12.75">
      <c r="A38" s="158"/>
      <c r="B38" s="97"/>
      <c r="C38" s="170"/>
      <c r="D38" s="171"/>
      <c r="E38" s="82"/>
      <c r="F38" s="170"/>
      <c r="G38" s="171"/>
      <c r="H38" s="82"/>
      <c r="I38" s="82"/>
      <c r="J38" s="22"/>
    </row>
    <row r="39" spans="1:10" ht="12.75">
      <c r="A39" s="186"/>
      <c r="B39" s="187"/>
      <c r="C39" s="187"/>
      <c r="D39" s="188"/>
      <c r="E39" s="186"/>
      <c r="F39" s="187"/>
      <c r="G39" s="187"/>
      <c r="H39" s="189"/>
      <c r="I39" s="190"/>
      <c r="J39" s="17"/>
    </row>
    <row r="40" spans="1:10" ht="12.75">
      <c r="A40" s="158"/>
      <c r="B40" s="97"/>
      <c r="C40" s="98"/>
      <c r="D40" s="99"/>
      <c r="E40" s="82"/>
      <c r="F40" s="98"/>
      <c r="G40" s="99"/>
      <c r="H40" s="82"/>
      <c r="I40" s="82"/>
      <c r="J40" s="22"/>
    </row>
    <row r="41" spans="1:10" ht="12.75">
      <c r="A41" s="186"/>
      <c r="B41" s="187"/>
      <c r="C41" s="187"/>
      <c r="D41" s="188"/>
      <c r="E41" s="186"/>
      <c r="F41" s="187"/>
      <c r="G41" s="187"/>
      <c r="H41" s="189"/>
      <c r="I41" s="190"/>
      <c r="J41" s="17"/>
    </row>
    <row r="42" spans="1:10" ht="12.75">
      <c r="A42" s="101"/>
      <c r="B42" s="100"/>
      <c r="C42" s="100"/>
      <c r="D42" s="100"/>
      <c r="E42" s="101"/>
      <c r="F42" s="100"/>
      <c r="G42" s="100"/>
      <c r="H42" s="102"/>
      <c r="I42" s="157"/>
      <c r="J42" s="17"/>
    </row>
    <row r="43" spans="1:10" ht="12.75">
      <c r="A43" s="97"/>
      <c r="B43" s="97"/>
      <c r="C43" s="98"/>
      <c r="D43" s="99"/>
      <c r="E43" s="82"/>
      <c r="F43" s="98"/>
      <c r="G43" s="99"/>
      <c r="H43" s="82"/>
      <c r="I43" s="82"/>
      <c r="J43" s="17"/>
    </row>
    <row r="44" spans="1:10" ht="12.75">
      <c r="A44" s="103"/>
      <c r="B44" s="103"/>
      <c r="C44" s="103"/>
      <c r="D44" s="84"/>
      <c r="E44" s="84"/>
      <c r="F44" s="103"/>
      <c r="G44" s="84"/>
      <c r="H44" s="84"/>
      <c r="I44" s="84"/>
      <c r="J44" s="17"/>
    </row>
    <row r="45" spans="1:10" ht="12.75">
      <c r="A45" s="173" t="s">
        <v>343</v>
      </c>
      <c r="B45" s="174"/>
      <c r="C45" s="189"/>
      <c r="D45" s="190"/>
      <c r="E45" s="82"/>
      <c r="F45" s="182"/>
      <c r="G45" s="187"/>
      <c r="H45" s="187"/>
      <c r="I45" s="188"/>
      <c r="J45" s="17"/>
    </row>
    <row r="46" spans="1:10" ht="12.75">
      <c r="A46" s="97"/>
      <c r="B46" s="97"/>
      <c r="C46" s="170"/>
      <c r="D46" s="171"/>
      <c r="E46" s="82"/>
      <c r="F46" s="170"/>
      <c r="G46" s="172"/>
      <c r="H46" s="104"/>
      <c r="I46" s="104"/>
      <c r="J46" s="17"/>
    </row>
    <row r="47" spans="1:10" ht="12.75">
      <c r="A47" s="173" t="s">
        <v>79</v>
      </c>
      <c r="B47" s="174"/>
      <c r="C47" s="182" t="s">
        <v>383</v>
      </c>
      <c r="D47" s="183"/>
      <c r="E47" s="183"/>
      <c r="F47" s="183"/>
      <c r="G47" s="183"/>
      <c r="H47" s="183"/>
      <c r="I47" s="184"/>
      <c r="J47" s="17"/>
    </row>
    <row r="48" spans="1:10" ht="12.75">
      <c r="A48" s="147"/>
      <c r="B48" s="81"/>
      <c r="C48" s="86" t="s">
        <v>151</v>
      </c>
      <c r="D48" s="82"/>
      <c r="E48" s="82"/>
      <c r="F48" s="82"/>
      <c r="G48" s="82"/>
      <c r="H48" s="82"/>
      <c r="I48" s="82"/>
      <c r="J48" s="22"/>
    </row>
    <row r="49" spans="1:10" ht="12.75">
      <c r="A49" s="173" t="s">
        <v>152</v>
      </c>
      <c r="B49" s="174"/>
      <c r="C49" s="180" t="s">
        <v>380</v>
      </c>
      <c r="D49" s="176"/>
      <c r="E49" s="177"/>
      <c r="F49" s="82"/>
      <c r="G49" s="89" t="s">
        <v>153</v>
      </c>
      <c r="H49" s="180" t="s">
        <v>381</v>
      </c>
      <c r="I49" s="177"/>
      <c r="J49" s="17"/>
    </row>
    <row r="50" spans="1:10" ht="12.75">
      <c r="A50" s="147"/>
      <c r="B50" s="81"/>
      <c r="C50" s="86"/>
      <c r="D50" s="82"/>
      <c r="E50" s="82"/>
      <c r="F50" s="82"/>
      <c r="G50" s="82"/>
      <c r="H50" s="82"/>
      <c r="I50" s="82"/>
      <c r="J50" s="22"/>
    </row>
    <row r="51" spans="1:10" ht="12.75">
      <c r="A51" s="173" t="s">
        <v>191</v>
      </c>
      <c r="B51" s="174"/>
      <c r="C51" s="175" t="s">
        <v>393</v>
      </c>
      <c r="D51" s="176"/>
      <c r="E51" s="176"/>
      <c r="F51" s="176"/>
      <c r="G51" s="176"/>
      <c r="H51" s="176"/>
      <c r="I51" s="177"/>
      <c r="J51" s="17"/>
    </row>
    <row r="52" spans="1:10" ht="12.75">
      <c r="A52" s="147"/>
      <c r="B52" s="81"/>
      <c r="C52" s="82"/>
      <c r="D52" s="82"/>
      <c r="E52" s="82"/>
      <c r="F52" s="82"/>
      <c r="G52" s="82"/>
      <c r="H52" s="82"/>
      <c r="I52" s="82"/>
      <c r="J52" s="22"/>
    </row>
    <row r="53" spans="1:10" ht="12.75">
      <c r="A53" s="178" t="s">
        <v>280</v>
      </c>
      <c r="B53" s="179"/>
      <c r="C53" s="180" t="s">
        <v>404</v>
      </c>
      <c r="D53" s="176"/>
      <c r="E53" s="176"/>
      <c r="F53" s="176"/>
      <c r="G53" s="176"/>
      <c r="H53" s="176"/>
      <c r="I53" s="181"/>
      <c r="J53" s="17"/>
    </row>
    <row r="54" spans="1:10" ht="12.75">
      <c r="A54" s="84"/>
      <c r="B54" s="84"/>
      <c r="C54" s="185" t="s">
        <v>0</v>
      </c>
      <c r="D54" s="185"/>
      <c r="E54" s="185"/>
      <c r="F54" s="185"/>
      <c r="G54" s="185"/>
      <c r="H54" s="185"/>
      <c r="I54" s="145"/>
      <c r="J54" s="17"/>
    </row>
    <row r="55" spans="1:10" ht="12.75">
      <c r="A55" s="84"/>
      <c r="B55" s="84"/>
      <c r="C55" s="105"/>
      <c r="D55" s="105"/>
      <c r="E55" s="105"/>
      <c r="F55" s="105"/>
      <c r="G55" s="105"/>
      <c r="H55" s="105"/>
      <c r="I55" s="145"/>
      <c r="J55" s="17"/>
    </row>
    <row r="56" spans="1:10" ht="12.75">
      <c r="A56" s="84"/>
      <c r="B56" s="163" t="s">
        <v>80</v>
      </c>
      <c r="C56" s="164"/>
      <c r="D56" s="164"/>
      <c r="E56" s="164"/>
      <c r="F56" s="106"/>
      <c r="G56" s="106"/>
      <c r="H56" s="106"/>
      <c r="I56" s="106"/>
      <c r="J56" s="17"/>
    </row>
    <row r="57" spans="1:10" ht="12.75">
      <c r="A57" s="84"/>
      <c r="B57" s="165" t="s">
        <v>360</v>
      </c>
      <c r="C57" s="166"/>
      <c r="D57" s="166"/>
      <c r="E57" s="166"/>
      <c r="F57" s="166"/>
      <c r="G57" s="166"/>
      <c r="H57" s="166"/>
      <c r="I57" s="166"/>
      <c r="J57" s="17"/>
    </row>
    <row r="58" spans="1:10" ht="12.75">
      <c r="A58" s="84"/>
      <c r="B58" s="165" t="s">
        <v>361</v>
      </c>
      <c r="C58" s="166"/>
      <c r="D58" s="166"/>
      <c r="E58" s="166"/>
      <c r="F58" s="166"/>
      <c r="G58" s="166"/>
      <c r="H58" s="166"/>
      <c r="I58" s="106"/>
      <c r="J58" s="17"/>
    </row>
    <row r="59" spans="1:10" ht="12.75">
      <c r="A59" s="84"/>
      <c r="B59" s="165" t="s">
        <v>362</v>
      </c>
      <c r="C59" s="166"/>
      <c r="D59" s="166"/>
      <c r="E59" s="166"/>
      <c r="F59" s="166"/>
      <c r="G59" s="166"/>
      <c r="H59" s="166"/>
      <c r="I59" s="166"/>
      <c r="J59" s="17"/>
    </row>
    <row r="60" spans="1:10" ht="12.75">
      <c r="A60" s="84"/>
      <c r="B60" s="165" t="s">
        <v>363</v>
      </c>
      <c r="C60" s="166"/>
      <c r="D60" s="166"/>
      <c r="E60" s="166"/>
      <c r="F60" s="166"/>
      <c r="G60" s="166"/>
      <c r="H60" s="166"/>
      <c r="I60" s="166"/>
      <c r="J60" s="17"/>
    </row>
    <row r="61" spans="1:10" ht="12.75">
      <c r="A61" s="84"/>
      <c r="B61" s="107"/>
      <c r="C61" s="107"/>
      <c r="D61" s="107"/>
      <c r="E61" s="107"/>
      <c r="F61" s="107"/>
      <c r="G61" s="107"/>
      <c r="H61" s="108"/>
      <c r="I61" s="108"/>
      <c r="J61" s="22"/>
    </row>
    <row r="62" spans="1:10" ht="15" customHeight="1">
      <c r="A62" s="84"/>
      <c r="B62" s="107"/>
      <c r="C62" s="107"/>
      <c r="D62" s="107"/>
      <c r="E62" s="107"/>
      <c r="F62" s="107"/>
      <c r="G62" s="133" t="s">
        <v>395</v>
      </c>
      <c r="H62" s="133"/>
      <c r="I62" s="134" t="s">
        <v>384</v>
      </c>
      <c r="J62" s="22"/>
    </row>
    <row r="63" spans="1:10" ht="17.25" customHeight="1">
      <c r="A63" s="84"/>
      <c r="B63" s="107"/>
      <c r="C63" s="107"/>
      <c r="D63" s="107"/>
      <c r="E63" s="88" t="s">
        <v>394</v>
      </c>
      <c r="F63" s="135"/>
      <c r="G63" s="133"/>
      <c r="H63" s="133"/>
      <c r="I63" s="134"/>
      <c r="J63" s="22"/>
    </row>
    <row r="64" spans="1:10" ht="13.5" thickBot="1">
      <c r="A64" s="109" t="s">
        <v>81</v>
      </c>
      <c r="B64" s="82"/>
      <c r="C64" s="82"/>
      <c r="D64" s="82"/>
      <c r="E64" s="82"/>
      <c r="F64" s="82"/>
      <c r="G64" s="162" t="s">
        <v>405</v>
      </c>
      <c r="H64" s="142"/>
      <c r="I64" s="141" t="s">
        <v>397</v>
      </c>
      <c r="J64" s="22"/>
    </row>
    <row r="65" spans="1:10" ht="12.75">
      <c r="A65" s="82"/>
      <c r="B65" s="82"/>
      <c r="C65" s="82"/>
      <c r="D65" s="82"/>
      <c r="E65" s="84"/>
      <c r="F65" s="92"/>
      <c r="G65" s="167" t="s">
        <v>154</v>
      </c>
      <c r="H65" s="168"/>
      <c r="I65" s="169"/>
      <c r="J65" s="22"/>
    </row>
    <row r="66" spans="1:11" ht="12.75">
      <c r="A66" s="110"/>
      <c r="B66" s="110"/>
      <c r="C66" s="82"/>
      <c r="D66" s="82"/>
      <c r="E66" s="82"/>
      <c r="F66" s="82"/>
      <c r="G66" s="135"/>
      <c r="H66" s="135"/>
      <c r="I66" s="135"/>
      <c r="J66" s="22"/>
      <c r="K66" s="111"/>
    </row>
    <row r="67" spans="1:11" ht="12.75">
      <c r="A67" s="136"/>
      <c r="B67" s="136"/>
      <c r="C67" s="136"/>
      <c r="D67" s="136"/>
      <c r="E67" s="136"/>
      <c r="F67" s="136"/>
      <c r="G67" s="136"/>
      <c r="H67" s="136"/>
      <c r="I67" s="136"/>
      <c r="J67" s="111"/>
      <c r="K67" s="111"/>
    </row>
    <row r="68" spans="1:9" ht="12.75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ht="12.75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ht="12.75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 ht="12.75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 ht="12.75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ht="12.75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ht="12.75">
      <c r="A74" s="135"/>
      <c r="B74" s="135"/>
      <c r="C74" s="135"/>
      <c r="D74" s="135"/>
      <c r="E74" s="135"/>
      <c r="F74" s="135"/>
      <c r="G74" s="135"/>
      <c r="H74" s="135"/>
      <c r="I74" s="135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5:I65"/>
  </mergeCells>
  <conditionalFormatting sqref="H30">
    <cfRule type="cellIs" priority="1" dxfId="2" operator="equal" stopIfTrue="1">
      <formula>"DA"</formula>
    </cfRule>
  </conditionalFormatting>
  <dataValidations count="1">
    <dataValidation allowBlank="1" sqref="E1:IV61 J62:IV66 G62:I65 E63 E62:F62 E64:F66 E67:IV65536 A1:D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73" r:id="rId3"/>
  <rowBreaks count="1" manualBreakCount="1">
    <brk id="65" max="255" man="1"/>
  </rowBreaks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view="pageBreakPreview" zoomScale="90" zoomScaleSheetLayoutView="90" workbookViewId="0" topLeftCell="A1">
      <selection activeCell="G128" sqref="G128"/>
    </sheetView>
  </sheetViews>
  <sheetFormatPr defaultColWidth="9.140625" defaultRowHeight="12.75"/>
  <cols>
    <col min="1" max="4" width="9.140625" style="24" customWidth="1"/>
    <col min="5" max="5" width="20.8515625" style="24" customWidth="1"/>
    <col min="6" max="6" width="9.140625" style="24" customWidth="1"/>
    <col min="7" max="12" width="12.7109375" style="24" customWidth="1"/>
    <col min="13" max="16384" width="9.140625" style="24" customWidth="1"/>
  </cols>
  <sheetData>
    <row r="1" spans="1:12" ht="12.75">
      <c r="A1" s="226" t="s">
        <v>203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ht="12.75">
      <c r="A2" s="228" t="s">
        <v>399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"/>
    </row>
    <row r="3" spans="1:12" ht="12.75">
      <c r="A3" s="112"/>
      <c r="B3" s="139"/>
      <c r="C3" s="139"/>
      <c r="D3" s="139"/>
      <c r="E3" s="139"/>
      <c r="F3" s="231"/>
      <c r="G3" s="231"/>
      <c r="H3" s="113"/>
      <c r="I3" s="139"/>
      <c r="J3" s="139"/>
      <c r="K3" s="230" t="s">
        <v>58</v>
      </c>
      <c r="L3" s="230"/>
    </row>
    <row r="4" spans="1:12" ht="12.75">
      <c r="A4" s="224" t="s">
        <v>2</v>
      </c>
      <c r="B4" s="225"/>
      <c r="C4" s="225"/>
      <c r="D4" s="225"/>
      <c r="E4" s="225"/>
      <c r="F4" s="224" t="s">
        <v>221</v>
      </c>
      <c r="G4" s="224" t="s">
        <v>365</v>
      </c>
      <c r="H4" s="225"/>
      <c r="I4" s="225"/>
      <c r="J4" s="224" t="s">
        <v>366</v>
      </c>
      <c r="K4" s="225"/>
      <c r="L4" s="225"/>
    </row>
    <row r="5" spans="1:12" ht="12.75">
      <c r="A5" s="225"/>
      <c r="B5" s="225"/>
      <c r="C5" s="225"/>
      <c r="D5" s="225"/>
      <c r="E5" s="225"/>
      <c r="F5" s="225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4">
        <v>1</v>
      </c>
      <c r="B6" s="224"/>
      <c r="C6" s="224"/>
      <c r="D6" s="224"/>
      <c r="E6" s="224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2" ht="12.75">
      <c r="A7" s="217" t="s">
        <v>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</row>
    <row r="8" spans="1:16" ht="12.75">
      <c r="A8" s="220" t="s">
        <v>155</v>
      </c>
      <c r="B8" s="221"/>
      <c r="C8" s="221"/>
      <c r="D8" s="222"/>
      <c r="E8" s="223"/>
      <c r="F8" s="6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  <c r="N8" s="144"/>
      <c r="O8" s="144"/>
      <c r="P8" s="144"/>
    </row>
    <row r="9" spans="1:16" ht="12.75">
      <c r="A9" s="232" t="s">
        <v>304</v>
      </c>
      <c r="B9" s="233"/>
      <c r="C9" s="233"/>
      <c r="D9" s="233"/>
      <c r="E9" s="234"/>
      <c r="F9" s="7">
        <v>2</v>
      </c>
      <c r="G9" s="51"/>
      <c r="H9" s="52"/>
      <c r="I9" s="53">
        <f aca="true" t="shared" si="0" ref="I9:I72">SUM(G9:H9)</f>
        <v>0</v>
      </c>
      <c r="J9" s="51"/>
      <c r="K9" s="52"/>
      <c r="L9" s="53">
        <f aca="true" t="shared" si="1" ref="L9:L72">SUM(J9:K9)</f>
        <v>0</v>
      </c>
      <c r="N9" s="144"/>
      <c r="O9" s="144"/>
      <c r="P9" s="144"/>
    </row>
    <row r="10" spans="1:16" ht="12.75">
      <c r="A10" s="232" t="s">
        <v>305</v>
      </c>
      <c r="B10" s="233"/>
      <c r="C10" s="233"/>
      <c r="D10" s="233"/>
      <c r="E10" s="234"/>
      <c r="F10" s="7">
        <v>3</v>
      </c>
      <c r="G10" s="51"/>
      <c r="H10" s="52"/>
      <c r="I10" s="53">
        <f t="shared" si="0"/>
        <v>0</v>
      </c>
      <c r="J10" s="51"/>
      <c r="K10" s="52"/>
      <c r="L10" s="53">
        <f t="shared" si="1"/>
        <v>0</v>
      </c>
      <c r="N10" s="144"/>
      <c r="O10" s="144"/>
      <c r="P10" s="144"/>
    </row>
    <row r="11" spans="1:16" ht="12.75">
      <c r="A11" s="235" t="s">
        <v>156</v>
      </c>
      <c r="B11" s="236"/>
      <c r="C11" s="236"/>
      <c r="D11" s="233"/>
      <c r="E11" s="234"/>
      <c r="F11" s="7">
        <v>4</v>
      </c>
      <c r="G11" s="54">
        <f>G12+G13</f>
        <v>0</v>
      </c>
      <c r="H11" s="55">
        <f>H12+H13</f>
        <v>10828283.47</v>
      </c>
      <c r="I11" s="53">
        <f t="shared" si="0"/>
        <v>10828283.47</v>
      </c>
      <c r="J11" s="54">
        <f>J12+J13</f>
        <v>0</v>
      </c>
      <c r="K11" s="55">
        <f>K12+K13</f>
        <v>12387133.95999999</v>
      </c>
      <c r="L11" s="53">
        <f t="shared" si="1"/>
        <v>12387133.95999999</v>
      </c>
      <c r="N11" s="144"/>
      <c r="O11" s="144"/>
      <c r="P11" s="144"/>
    </row>
    <row r="12" spans="1:16" ht="12.75">
      <c r="A12" s="232" t="s">
        <v>306</v>
      </c>
      <c r="B12" s="233"/>
      <c r="C12" s="233"/>
      <c r="D12" s="233"/>
      <c r="E12" s="234"/>
      <c r="F12" s="7">
        <v>5</v>
      </c>
      <c r="G12" s="51"/>
      <c r="H12" s="52"/>
      <c r="I12" s="53">
        <f t="shared" si="0"/>
        <v>0</v>
      </c>
      <c r="J12" s="51"/>
      <c r="K12" s="52"/>
      <c r="L12" s="53">
        <f t="shared" si="1"/>
        <v>0</v>
      </c>
      <c r="N12" s="144"/>
      <c r="O12" s="144"/>
      <c r="P12" s="144"/>
    </row>
    <row r="13" spans="1:16" ht="12.75">
      <c r="A13" s="232" t="s">
        <v>307</v>
      </c>
      <c r="B13" s="233"/>
      <c r="C13" s="233"/>
      <c r="D13" s="233"/>
      <c r="E13" s="234"/>
      <c r="F13" s="7">
        <v>6</v>
      </c>
      <c r="G13" s="51"/>
      <c r="H13" s="52">
        <v>10828283.47</v>
      </c>
      <c r="I13" s="53">
        <f t="shared" si="0"/>
        <v>10828283.47</v>
      </c>
      <c r="J13" s="51"/>
      <c r="K13" s="52">
        <v>12387133.95999999</v>
      </c>
      <c r="L13" s="53">
        <f t="shared" si="1"/>
        <v>12387133.95999999</v>
      </c>
      <c r="N13" s="144"/>
      <c r="O13" s="144"/>
      <c r="P13" s="144"/>
    </row>
    <row r="14" spans="1:16" ht="12.75">
      <c r="A14" s="235" t="s">
        <v>157</v>
      </c>
      <c r="B14" s="236"/>
      <c r="C14" s="236"/>
      <c r="D14" s="233"/>
      <c r="E14" s="234"/>
      <c r="F14" s="7">
        <v>7</v>
      </c>
      <c r="G14" s="54">
        <f>G15+G16+G17</f>
        <v>0</v>
      </c>
      <c r="H14" s="55">
        <f>H15+H16+H17</f>
        <v>738628383.9200001</v>
      </c>
      <c r="I14" s="53">
        <f t="shared" si="0"/>
        <v>738628383.9200001</v>
      </c>
      <c r="J14" s="54">
        <f>J15+J16+J17</f>
        <v>0</v>
      </c>
      <c r="K14" s="55">
        <f>K15+K16+K17</f>
        <v>733184172.9300001</v>
      </c>
      <c r="L14" s="53">
        <f t="shared" si="1"/>
        <v>733184172.9300001</v>
      </c>
      <c r="N14" s="144"/>
      <c r="O14" s="144"/>
      <c r="P14" s="144"/>
    </row>
    <row r="15" spans="1:16" ht="12.75">
      <c r="A15" s="232" t="s">
        <v>308</v>
      </c>
      <c r="B15" s="233"/>
      <c r="C15" s="233"/>
      <c r="D15" s="233"/>
      <c r="E15" s="234"/>
      <c r="F15" s="7">
        <v>8</v>
      </c>
      <c r="G15" s="51"/>
      <c r="H15" s="52">
        <v>716354951.35</v>
      </c>
      <c r="I15" s="53">
        <f t="shared" si="0"/>
        <v>716354951.35</v>
      </c>
      <c r="J15" s="51"/>
      <c r="K15" s="52">
        <v>713149766.75</v>
      </c>
      <c r="L15" s="53">
        <f t="shared" si="1"/>
        <v>713149766.75</v>
      </c>
      <c r="N15" s="144"/>
      <c r="O15" s="144"/>
      <c r="P15" s="144"/>
    </row>
    <row r="16" spans="1:16" ht="12.75">
      <c r="A16" s="232" t="s">
        <v>309</v>
      </c>
      <c r="B16" s="233"/>
      <c r="C16" s="233"/>
      <c r="D16" s="233"/>
      <c r="E16" s="234"/>
      <c r="F16" s="7">
        <v>9</v>
      </c>
      <c r="G16" s="51"/>
      <c r="H16" s="52">
        <v>17828698.6</v>
      </c>
      <c r="I16" s="53">
        <f t="shared" si="0"/>
        <v>17828698.6</v>
      </c>
      <c r="J16" s="51"/>
      <c r="K16" s="52">
        <v>15592566.839999977</v>
      </c>
      <c r="L16" s="53">
        <f t="shared" si="1"/>
        <v>15592566.839999977</v>
      </c>
      <c r="N16" s="144"/>
      <c r="O16" s="144"/>
      <c r="P16" s="144"/>
    </row>
    <row r="17" spans="1:16" ht="12.75">
      <c r="A17" s="232" t="s">
        <v>310</v>
      </c>
      <c r="B17" s="233"/>
      <c r="C17" s="233"/>
      <c r="D17" s="233"/>
      <c r="E17" s="234"/>
      <c r="F17" s="7">
        <v>10</v>
      </c>
      <c r="G17" s="51"/>
      <c r="H17" s="52">
        <v>4444733.97</v>
      </c>
      <c r="I17" s="53">
        <f t="shared" si="0"/>
        <v>4444733.97</v>
      </c>
      <c r="J17" s="51"/>
      <c r="K17" s="52">
        <v>4441839.339999998</v>
      </c>
      <c r="L17" s="53">
        <f t="shared" si="1"/>
        <v>4441839.339999998</v>
      </c>
      <c r="N17" s="144"/>
      <c r="O17" s="144"/>
      <c r="P17" s="144"/>
    </row>
    <row r="18" spans="1:16" ht="12.75">
      <c r="A18" s="235" t="s">
        <v>158</v>
      </c>
      <c r="B18" s="236"/>
      <c r="C18" s="236"/>
      <c r="D18" s="233"/>
      <c r="E18" s="234"/>
      <c r="F18" s="7">
        <v>11</v>
      </c>
      <c r="G18" s="54">
        <f>G19+G20+G24+G43</f>
        <v>2240764820.36</v>
      </c>
      <c r="H18" s="55">
        <f>H19+H20+H24+H43</f>
        <v>3934571726.3799996</v>
      </c>
      <c r="I18" s="53">
        <f t="shared" si="0"/>
        <v>6175336546.74</v>
      </c>
      <c r="J18" s="54">
        <f>J19+J20+J24+J43</f>
        <v>2354309642.1500006</v>
      </c>
      <c r="K18" s="55">
        <f>K19+K20+K24+K43</f>
        <v>3884903106.62</v>
      </c>
      <c r="L18" s="53">
        <f t="shared" si="1"/>
        <v>6239212748.77</v>
      </c>
      <c r="N18" s="144"/>
      <c r="O18" s="144"/>
      <c r="P18" s="144"/>
    </row>
    <row r="19" spans="1:16" ht="25.5" customHeight="1">
      <c r="A19" s="235" t="s">
        <v>311</v>
      </c>
      <c r="B19" s="236"/>
      <c r="C19" s="236"/>
      <c r="D19" s="233"/>
      <c r="E19" s="234"/>
      <c r="F19" s="7">
        <v>12</v>
      </c>
      <c r="G19" s="51"/>
      <c r="H19" s="52">
        <v>514715134.97</v>
      </c>
      <c r="I19" s="53">
        <f t="shared" si="0"/>
        <v>514715134.97</v>
      </c>
      <c r="J19" s="51"/>
      <c r="K19" s="52">
        <v>509936081.72999996</v>
      </c>
      <c r="L19" s="53">
        <f t="shared" si="1"/>
        <v>509936081.72999996</v>
      </c>
      <c r="N19" s="144"/>
      <c r="O19" s="144"/>
      <c r="P19" s="144"/>
    </row>
    <row r="20" spans="1:16" ht="21" customHeight="1">
      <c r="A20" s="235" t="s">
        <v>159</v>
      </c>
      <c r="B20" s="236"/>
      <c r="C20" s="236"/>
      <c r="D20" s="233"/>
      <c r="E20" s="234"/>
      <c r="F20" s="7">
        <v>13</v>
      </c>
      <c r="G20" s="54">
        <f>SUM(G21:G23)</f>
        <v>0</v>
      </c>
      <c r="H20" s="55">
        <f>SUM(H21:H23)</f>
        <v>421370991.63</v>
      </c>
      <c r="I20" s="53">
        <f t="shared" si="0"/>
        <v>421370991.63</v>
      </c>
      <c r="J20" s="54">
        <f>SUM(J21:J23)</f>
        <v>0</v>
      </c>
      <c r="K20" s="55">
        <f>SUM(K21:K23)</f>
        <v>410598597.83000004</v>
      </c>
      <c r="L20" s="53">
        <f t="shared" si="1"/>
        <v>410598597.83000004</v>
      </c>
      <c r="N20" s="144"/>
      <c r="O20" s="144"/>
      <c r="P20" s="144"/>
    </row>
    <row r="21" spans="1:16" ht="12.75">
      <c r="A21" s="232" t="s">
        <v>312</v>
      </c>
      <c r="B21" s="233"/>
      <c r="C21" s="233"/>
      <c r="D21" s="233"/>
      <c r="E21" s="234"/>
      <c r="F21" s="7">
        <v>14</v>
      </c>
      <c r="G21" s="51"/>
      <c r="H21" s="52">
        <v>389111291.63</v>
      </c>
      <c r="I21" s="53">
        <f t="shared" si="0"/>
        <v>389111291.63</v>
      </c>
      <c r="J21" s="51"/>
      <c r="K21" s="52">
        <v>378338897.83000004</v>
      </c>
      <c r="L21" s="53">
        <f t="shared" si="1"/>
        <v>378338897.83000004</v>
      </c>
      <c r="N21" s="144"/>
      <c r="O21" s="144"/>
      <c r="P21" s="144"/>
    </row>
    <row r="22" spans="1:16" ht="12.75">
      <c r="A22" s="232" t="s">
        <v>313</v>
      </c>
      <c r="B22" s="233"/>
      <c r="C22" s="233"/>
      <c r="D22" s="233"/>
      <c r="E22" s="234"/>
      <c r="F22" s="7">
        <v>15</v>
      </c>
      <c r="G22" s="51"/>
      <c r="H22" s="52">
        <v>4259700</v>
      </c>
      <c r="I22" s="53">
        <f t="shared" si="0"/>
        <v>4259700</v>
      </c>
      <c r="J22" s="51"/>
      <c r="K22" s="52">
        <v>4259700</v>
      </c>
      <c r="L22" s="53">
        <f t="shared" si="1"/>
        <v>4259700</v>
      </c>
      <c r="N22" s="144"/>
      <c r="O22" s="144"/>
      <c r="P22" s="144"/>
    </row>
    <row r="23" spans="1:16" ht="12.75">
      <c r="A23" s="232" t="s">
        <v>314</v>
      </c>
      <c r="B23" s="233"/>
      <c r="C23" s="233"/>
      <c r="D23" s="233"/>
      <c r="E23" s="234"/>
      <c r="F23" s="7">
        <v>16</v>
      </c>
      <c r="G23" s="51"/>
      <c r="H23" s="52">
        <v>28000000</v>
      </c>
      <c r="I23" s="53">
        <f t="shared" si="0"/>
        <v>28000000</v>
      </c>
      <c r="J23" s="51"/>
      <c r="K23" s="52">
        <v>28000000</v>
      </c>
      <c r="L23" s="53">
        <f t="shared" si="1"/>
        <v>28000000</v>
      </c>
      <c r="N23" s="144"/>
      <c r="O23" s="144"/>
      <c r="P23" s="144"/>
    </row>
    <row r="24" spans="1:16" ht="12.75">
      <c r="A24" s="235" t="s">
        <v>160</v>
      </c>
      <c r="B24" s="236"/>
      <c r="C24" s="236"/>
      <c r="D24" s="233"/>
      <c r="E24" s="234"/>
      <c r="F24" s="7">
        <v>17</v>
      </c>
      <c r="G24" s="54">
        <f>G25+G28+G33+G39</f>
        <v>2240764820.36</v>
      </c>
      <c r="H24" s="55">
        <f>H25+H28+H33+H39</f>
        <v>2998485599.7799997</v>
      </c>
      <c r="I24" s="53">
        <f t="shared" si="0"/>
        <v>5239250420.139999</v>
      </c>
      <c r="J24" s="54">
        <f>J25+J28+J33+J39</f>
        <v>2354309642.1500006</v>
      </c>
      <c r="K24" s="55">
        <f>K25+K28+K33+K39</f>
        <v>2964368427.06</v>
      </c>
      <c r="L24" s="53">
        <f t="shared" si="1"/>
        <v>5318678069.210001</v>
      </c>
      <c r="N24" s="144"/>
      <c r="O24" s="144"/>
      <c r="P24" s="144"/>
    </row>
    <row r="25" spans="1:16" ht="12.75">
      <c r="A25" s="232" t="s">
        <v>161</v>
      </c>
      <c r="B25" s="233"/>
      <c r="C25" s="233"/>
      <c r="D25" s="233"/>
      <c r="E25" s="234"/>
      <c r="F25" s="7">
        <v>18</v>
      </c>
      <c r="G25" s="54">
        <f>G26+G27</f>
        <v>1395070433.86</v>
      </c>
      <c r="H25" s="55">
        <f>H26+H27</f>
        <v>848512147.56</v>
      </c>
      <c r="I25" s="53">
        <f>SUM(G25:H25)</f>
        <v>2243582581.42</v>
      </c>
      <c r="J25" s="54">
        <f>J26+J27</f>
        <v>1320257202.41</v>
      </c>
      <c r="K25" s="55">
        <f>K26+K27</f>
        <v>793353675.44</v>
      </c>
      <c r="L25" s="53">
        <f>SUM(J25:K25)</f>
        <v>2113610877.8500001</v>
      </c>
      <c r="N25" s="144"/>
      <c r="O25" s="144"/>
      <c r="P25" s="144"/>
    </row>
    <row r="26" spans="1:16" ht="22.5" customHeight="1">
      <c r="A26" s="232" t="s">
        <v>315</v>
      </c>
      <c r="B26" s="233"/>
      <c r="C26" s="233"/>
      <c r="D26" s="233"/>
      <c r="E26" s="234"/>
      <c r="F26" s="7">
        <v>19</v>
      </c>
      <c r="G26" s="51">
        <v>1395070433.86</v>
      </c>
      <c r="H26" s="52">
        <v>848512147.56</v>
      </c>
      <c r="I26" s="53">
        <f t="shared" si="0"/>
        <v>2243582581.42</v>
      </c>
      <c r="J26" s="51">
        <v>1320257202.41</v>
      </c>
      <c r="K26" s="52">
        <v>793353675.44</v>
      </c>
      <c r="L26" s="53">
        <f t="shared" si="1"/>
        <v>2113610877.8500001</v>
      </c>
      <c r="N26" s="144"/>
      <c r="O26" s="144"/>
      <c r="P26" s="144"/>
    </row>
    <row r="27" spans="1:16" ht="12.75">
      <c r="A27" s="232" t="s">
        <v>316</v>
      </c>
      <c r="B27" s="233"/>
      <c r="C27" s="233"/>
      <c r="D27" s="233"/>
      <c r="E27" s="234"/>
      <c r="F27" s="7">
        <v>20</v>
      </c>
      <c r="G27" s="51"/>
      <c r="H27" s="52"/>
      <c r="I27" s="53">
        <f t="shared" si="0"/>
        <v>0</v>
      </c>
      <c r="J27" s="51"/>
      <c r="K27" s="52"/>
      <c r="L27" s="53">
        <f t="shared" si="1"/>
        <v>0</v>
      </c>
      <c r="N27" s="144"/>
      <c r="O27" s="144"/>
      <c r="P27" s="144"/>
    </row>
    <row r="28" spans="1:16" ht="12.75">
      <c r="A28" s="232" t="s">
        <v>162</v>
      </c>
      <c r="B28" s="233"/>
      <c r="C28" s="233"/>
      <c r="D28" s="233"/>
      <c r="E28" s="234"/>
      <c r="F28" s="7">
        <v>21</v>
      </c>
      <c r="G28" s="54">
        <f>SUM(G29:G32)</f>
        <v>333114110.44</v>
      </c>
      <c r="H28" s="55">
        <f>SUM(H29:H32)</f>
        <v>701409187.14</v>
      </c>
      <c r="I28" s="53">
        <f>SUM(G28:H28)</f>
        <v>1034523297.5799999</v>
      </c>
      <c r="J28" s="54">
        <f>SUM(J29:J32)</f>
        <v>530650508.85</v>
      </c>
      <c r="K28" s="55">
        <f>SUM(K29:K32)</f>
        <v>737496219.47</v>
      </c>
      <c r="L28" s="53">
        <f>SUM(J28:K28)</f>
        <v>1268146728.3200002</v>
      </c>
      <c r="N28" s="144"/>
      <c r="O28" s="144"/>
      <c r="P28" s="144"/>
    </row>
    <row r="29" spans="1:16" ht="12.75">
      <c r="A29" s="232" t="s">
        <v>317</v>
      </c>
      <c r="B29" s="233"/>
      <c r="C29" s="233"/>
      <c r="D29" s="233"/>
      <c r="E29" s="234"/>
      <c r="F29" s="7">
        <v>22</v>
      </c>
      <c r="G29" s="51">
        <v>28100427.06</v>
      </c>
      <c r="H29" s="52">
        <v>271820308.57</v>
      </c>
      <c r="I29" s="53">
        <f t="shared" si="0"/>
        <v>299920735.63</v>
      </c>
      <c r="J29" s="51">
        <v>14770268.62</v>
      </c>
      <c r="K29" s="52">
        <v>232667976.15</v>
      </c>
      <c r="L29" s="53">
        <f t="shared" si="1"/>
        <v>247438244.77</v>
      </c>
      <c r="N29" s="144"/>
      <c r="O29" s="144"/>
      <c r="P29" s="144"/>
    </row>
    <row r="30" spans="1:16" ht="24" customHeight="1">
      <c r="A30" s="232" t="s">
        <v>318</v>
      </c>
      <c r="B30" s="233"/>
      <c r="C30" s="233"/>
      <c r="D30" s="233"/>
      <c r="E30" s="234"/>
      <c r="F30" s="7">
        <v>23</v>
      </c>
      <c r="G30" s="51">
        <v>305013683.38</v>
      </c>
      <c r="H30" s="52">
        <v>405686625.56</v>
      </c>
      <c r="I30" s="53">
        <f t="shared" si="0"/>
        <v>710700308.94</v>
      </c>
      <c r="J30" s="51">
        <v>515880240.23</v>
      </c>
      <c r="K30" s="52">
        <v>482919580.24</v>
      </c>
      <c r="L30" s="53">
        <f t="shared" si="1"/>
        <v>998799820.47</v>
      </c>
      <c r="N30" s="144"/>
      <c r="O30" s="144"/>
      <c r="P30" s="144"/>
    </row>
    <row r="31" spans="1:16" ht="12.75">
      <c r="A31" s="232" t="s">
        <v>319</v>
      </c>
      <c r="B31" s="233"/>
      <c r="C31" s="233"/>
      <c r="D31" s="233"/>
      <c r="E31" s="234"/>
      <c r="F31" s="7">
        <v>24</v>
      </c>
      <c r="G31" s="51"/>
      <c r="H31" s="52">
        <v>23902253.01</v>
      </c>
      <c r="I31" s="53">
        <f t="shared" si="0"/>
        <v>23902253.01</v>
      </c>
      <c r="J31" s="51"/>
      <c r="K31" s="52">
        <v>21908663.080000002</v>
      </c>
      <c r="L31" s="53">
        <f t="shared" si="1"/>
        <v>21908663.080000002</v>
      </c>
      <c r="N31" s="144"/>
      <c r="O31" s="144"/>
      <c r="P31" s="144"/>
    </row>
    <row r="32" spans="1:16" ht="12.75">
      <c r="A32" s="232" t="s">
        <v>320</v>
      </c>
      <c r="B32" s="233"/>
      <c r="C32" s="233"/>
      <c r="D32" s="233"/>
      <c r="E32" s="234"/>
      <c r="F32" s="7">
        <v>25</v>
      </c>
      <c r="G32" s="51"/>
      <c r="H32" s="52"/>
      <c r="I32" s="53">
        <f t="shared" si="0"/>
        <v>0</v>
      </c>
      <c r="J32" s="51"/>
      <c r="K32" s="52"/>
      <c r="L32" s="53">
        <f t="shared" si="1"/>
        <v>0</v>
      </c>
      <c r="N32" s="144"/>
      <c r="O32" s="144"/>
      <c r="P32" s="144"/>
    </row>
    <row r="33" spans="1:16" ht="12.75">
      <c r="A33" s="232" t="s">
        <v>163</v>
      </c>
      <c r="B33" s="233"/>
      <c r="C33" s="233"/>
      <c r="D33" s="233"/>
      <c r="E33" s="234"/>
      <c r="F33" s="7">
        <v>26</v>
      </c>
      <c r="G33" s="54">
        <f>SUM(G34:G38)</f>
        <v>109088399.27000001</v>
      </c>
      <c r="H33" s="55">
        <f>SUM(H34:H38)</f>
        <v>176374179.84</v>
      </c>
      <c r="I33" s="53">
        <f t="shared" si="0"/>
        <v>285462579.11</v>
      </c>
      <c r="J33" s="54">
        <f>SUM(J34:J38)</f>
        <v>155753695.92000002</v>
      </c>
      <c r="K33" s="55">
        <f>SUM(K34:K38)</f>
        <v>168748115.01</v>
      </c>
      <c r="L33" s="53">
        <f t="shared" si="1"/>
        <v>324501810.93</v>
      </c>
      <c r="N33" s="144"/>
      <c r="O33" s="144"/>
      <c r="P33" s="144"/>
    </row>
    <row r="34" spans="1:16" ht="12.75">
      <c r="A34" s="232" t="s">
        <v>321</v>
      </c>
      <c r="B34" s="233"/>
      <c r="C34" s="233"/>
      <c r="D34" s="233"/>
      <c r="E34" s="234"/>
      <c r="F34" s="7">
        <v>27</v>
      </c>
      <c r="G34" s="51"/>
      <c r="H34" s="52">
        <v>14721773.85</v>
      </c>
      <c r="I34" s="53">
        <f t="shared" si="0"/>
        <v>14721773.85</v>
      </c>
      <c r="J34" s="51"/>
      <c r="K34" s="52">
        <v>13368485.91</v>
      </c>
      <c r="L34" s="53">
        <f t="shared" si="1"/>
        <v>13368485.91</v>
      </c>
      <c r="N34" s="144"/>
      <c r="O34" s="144"/>
      <c r="P34" s="144"/>
    </row>
    <row r="35" spans="1:16" ht="24" customHeight="1">
      <c r="A35" s="232" t="s">
        <v>322</v>
      </c>
      <c r="B35" s="233"/>
      <c r="C35" s="233"/>
      <c r="D35" s="233"/>
      <c r="E35" s="234"/>
      <c r="F35" s="7">
        <v>28</v>
      </c>
      <c r="G35" s="51">
        <v>41945345.48</v>
      </c>
      <c r="H35" s="52">
        <v>43534412.92</v>
      </c>
      <c r="I35" s="53">
        <f t="shared" si="0"/>
        <v>85479758.4</v>
      </c>
      <c r="J35" s="51">
        <v>44492637.089999996</v>
      </c>
      <c r="K35" s="52">
        <v>33369477.819999997</v>
      </c>
      <c r="L35" s="53">
        <f t="shared" si="1"/>
        <v>77862114.91</v>
      </c>
      <c r="N35" s="144"/>
      <c r="O35" s="144"/>
      <c r="P35" s="144"/>
    </row>
    <row r="36" spans="1:16" ht="12.75">
      <c r="A36" s="232" t="s">
        <v>323</v>
      </c>
      <c r="B36" s="233"/>
      <c r="C36" s="233"/>
      <c r="D36" s="233"/>
      <c r="E36" s="234"/>
      <c r="F36" s="7">
        <v>29</v>
      </c>
      <c r="G36" s="51"/>
      <c r="H36" s="52"/>
      <c r="I36" s="53">
        <f t="shared" si="0"/>
        <v>0</v>
      </c>
      <c r="J36" s="51"/>
      <c r="K36" s="52"/>
      <c r="L36" s="53">
        <f t="shared" si="1"/>
        <v>0</v>
      </c>
      <c r="N36" s="144"/>
      <c r="O36" s="144"/>
      <c r="P36" s="144"/>
    </row>
    <row r="37" spans="1:16" ht="12.75">
      <c r="A37" s="232" t="s">
        <v>324</v>
      </c>
      <c r="B37" s="233"/>
      <c r="C37" s="233"/>
      <c r="D37" s="233"/>
      <c r="E37" s="234"/>
      <c r="F37" s="7">
        <v>30</v>
      </c>
      <c r="G37" s="51">
        <v>67143053.79</v>
      </c>
      <c r="H37" s="52">
        <v>118117993.07</v>
      </c>
      <c r="I37" s="53">
        <f t="shared" si="0"/>
        <v>185261046.86</v>
      </c>
      <c r="J37" s="51">
        <v>111261058.83000001</v>
      </c>
      <c r="K37" s="52">
        <v>122010151.28</v>
      </c>
      <c r="L37" s="53">
        <f t="shared" si="1"/>
        <v>233271210.11</v>
      </c>
      <c r="N37" s="144"/>
      <c r="O37" s="144"/>
      <c r="P37" s="144"/>
    </row>
    <row r="38" spans="1:16" ht="12.75">
      <c r="A38" s="232" t="s">
        <v>325</v>
      </c>
      <c r="B38" s="233"/>
      <c r="C38" s="233"/>
      <c r="D38" s="233"/>
      <c r="E38" s="234"/>
      <c r="F38" s="7">
        <v>31</v>
      </c>
      <c r="G38" s="51"/>
      <c r="H38" s="52"/>
      <c r="I38" s="53">
        <f t="shared" si="0"/>
        <v>0</v>
      </c>
      <c r="J38" s="51"/>
      <c r="K38" s="52"/>
      <c r="L38" s="53">
        <f t="shared" si="1"/>
        <v>0</v>
      </c>
      <c r="N38" s="144"/>
      <c r="O38" s="144"/>
      <c r="P38" s="144"/>
    </row>
    <row r="39" spans="1:16" ht="12.75">
      <c r="A39" s="232" t="s">
        <v>164</v>
      </c>
      <c r="B39" s="233"/>
      <c r="C39" s="233"/>
      <c r="D39" s="233"/>
      <c r="E39" s="234"/>
      <c r="F39" s="7">
        <v>32</v>
      </c>
      <c r="G39" s="54">
        <f>SUM(G40:G42)</f>
        <v>403491876.79</v>
      </c>
      <c r="H39" s="55">
        <f>SUM(H40:H42)</f>
        <v>1272190085.24</v>
      </c>
      <c r="I39" s="53">
        <f>SUM(G39:H39)</f>
        <v>1675681962.03</v>
      </c>
      <c r="J39" s="54">
        <f>SUM(J40:J42)</f>
        <v>347648234.97</v>
      </c>
      <c r="K39" s="55">
        <f>SUM(K40:K42)</f>
        <v>1264770417.1399999</v>
      </c>
      <c r="L39" s="53">
        <f>SUM(J39:K39)</f>
        <v>1612418652.11</v>
      </c>
      <c r="N39" s="144"/>
      <c r="O39" s="144"/>
      <c r="P39" s="144"/>
    </row>
    <row r="40" spans="1:16" ht="12.75">
      <c r="A40" s="232" t="s">
        <v>326</v>
      </c>
      <c r="B40" s="233"/>
      <c r="C40" s="233"/>
      <c r="D40" s="233"/>
      <c r="E40" s="234"/>
      <c r="F40" s="7">
        <v>33</v>
      </c>
      <c r="G40" s="51">
        <v>360690425</v>
      </c>
      <c r="H40" s="52">
        <v>1086986641</v>
      </c>
      <c r="I40" s="53">
        <f t="shared" si="0"/>
        <v>1447677066</v>
      </c>
      <c r="J40" s="51">
        <v>303468150</v>
      </c>
      <c r="K40" s="52">
        <v>1057113798</v>
      </c>
      <c r="L40" s="53">
        <f t="shared" si="1"/>
        <v>1360581948</v>
      </c>
      <c r="N40" s="144"/>
      <c r="O40" s="144"/>
      <c r="P40" s="144"/>
    </row>
    <row r="41" spans="1:16" ht="12.75">
      <c r="A41" s="232" t="s">
        <v>327</v>
      </c>
      <c r="B41" s="233"/>
      <c r="C41" s="233"/>
      <c r="D41" s="233"/>
      <c r="E41" s="234"/>
      <c r="F41" s="7">
        <v>34</v>
      </c>
      <c r="G41" s="51">
        <v>42801451.79</v>
      </c>
      <c r="H41" s="52">
        <v>185203444.24</v>
      </c>
      <c r="I41" s="53">
        <f t="shared" si="0"/>
        <v>228004896.03</v>
      </c>
      <c r="J41" s="51">
        <v>44180084.97</v>
      </c>
      <c r="K41" s="52">
        <v>207656619.14</v>
      </c>
      <c r="L41" s="53">
        <f t="shared" si="1"/>
        <v>251836704.10999998</v>
      </c>
      <c r="N41" s="144"/>
      <c r="O41" s="144"/>
      <c r="P41" s="144"/>
    </row>
    <row r="42" spans="1:16" ht="12.75">
      <c r="A42" s="232" t="s">
        <v>328</v>
      </c>
      <c r="B42" s="233"/>
      <c r="C42" s="233"/>
      <c r="D42" s="233"/>
      <c r="E42" s="234"/>
      <c r="F42" s="7">
        <v>35</v>
      </c>
      <c r="G42" s="51"/>
      <c r="H42" s="52"/>
      <c r="I42" s="53">
        <f t="shared" si="0"/>
        <v>0</v>
      </c>
      <c r="J42" s="51"/>
      <c r="K42" s="52"/>
      <c r="L42" s="53">
        <f t="shared" si="1"/>
        <v>0</v>
      </c>
      <c r="N42" s="144"/>
      <c r="O42" s="144"/>
      <c r="P42" s="144"/>
    </row>
    <row r="43" spans="1:16" ht="24" customHeight="1">
      <c r="A43" s="235" t="s">
        <v>187</v>
      </c>
      <c r="B43" s="236"/>
      <c r="C43" s="236"/>
      <c r="D43" s="233"/>
      <c r="E43" s="234"/>
      <c r="F43" s="7">
        <v>36</v>
      </c>
      <c r="G43" s="51"/>
      <c r="H43" s="52"/>
      <c r="I43" s="53">
        <f t="shared" si="0"/>
        <v>0</v>
      </c>
      <c r="J43" s="51"/>
      <c r="K43" s="52"/>
      <c r="L43" s="53">
        <f t="shared" si="1"/>
        <v>0</v>
      </c>
      <c r="N43" s="144"/>
      <c r="O43" s="144"/>
      <c r="P43" s="144"/>
    </row>
    <row r="44" spans="1:16" ht="24" customHeight="1">
      <c r="A44" s="235" t="s">
        <v>188</v>
      </c>
      <c r="B44" s="236"/>
      <c r="C44" s="236"/>
      <c r="D44" s="233"/>
      <c r="E44" s="234"/>
      <c r="F44" s="7">
        <v>37</v>
      </c>
      <c r="G44" s="51">
        <v>5311503.01</v>
      </c>
      <c r="H44" s="52"/>
      <c r="I44" s="53">
        <f t="shared" si="0"/>
        <v>5311503.01</v>
      </c>
      <c r="J44" s="51">
        <v>4022294.64</v>
      </c>
      <c r="K44" s="52"/>
      <c r="L44" s="53">
        <f t="shared" si="1"/>
        <v>4022294.64</v>
      </c>
      <c r="N44" s="144"/>
      <c r="O44" s="144"/>
      <c r="P44" s="144"/>
    </row>
    <row r="45" spans="1:16" ht="12.75">
      <c r="A45" s="235" t="s">
        <v>165</v>
      </c>
      <c r="B45" s="236"/>
      <c r="C45" s="236"/>
      <c r="D45" s="233"/>
      <c r="E45" s="234"/>
      <c r="F45" s="7">
        <v>38</v>
      </c>
      <c r="G45" s="54">
        <f>SUM(G46:G52)</f>
        <v>321003.45</v>
      </c>
      <c r="H45" s="55">
        <f>SUM(H46:H52)</f>
        <v>339094599.99</v>
      </c>
      <c r="I45" s="53">
        <f t="shared" si="0"/>
        <v>339415603.44</v>
      </c>
      <c r="J45" s="54">
        <f>SUM(J46:J52)</f>
        <v>249562.76</v>
      </c>
      <c r="K45" s="55">
        <f>SUM(K46:K52)</f>
        <v>375064803.91</v>
      </c>
      <c r="L45" s="53">
        <f>SUM(J45:K45)</f>
        <v>375314366.67</v>
      </c>
      <c r="N45" s="144"/>
      <c r="O45" s="144"/>
      <c r="P45" s="144"/>
    </row>
    <row r="46" spans="1:16" ht="12.75">
      <c r="A46" s="232" t="s">
        <v>329</v>
      </c>
      <c r="B46" s="233"/>
      <c r="C46" s="233"/>
      <c r="D46" s="233"/>
      <c r="E46" s="234"/>
      <c r="F46" s="7">
        <v>39</v>
      </c>
      <c r="G46" s="51">
        <v>2360.5</v>
      </c>
      <c r="H46" s="52">
        <v>40225279.31</v>
      </c>
      <c r="I46" s="53">
        <f t="shared" si="0"/>
        <v>40227639.81</v>
      </c>
      <c r="J46" s="51">
        <v>3244.53</v>
      </c>
      <c r="K46" s="52">
        <v>58296352.57</v>
      </c>
      <c r="L46" s="53">
        <f t="shared" si="1"/>
        <v>58299597.1</v>
      </c>
      <c r="N46" s="144"/>
      <c r="O46" s="144"/>
      <c r="P46" s="144"/>
    </row>
    <row r="47" spans="1:16" ht="12.75">
      <c r="A47" s="232" t="s">
        <v>330</v>
      </c>
      <c r="B47" s="233"/>
      <c r="C47" s="233"/>
      <c r="D47" s="233"/>
      <c r="E47" s="234"/>
      <c r="F47" s="7">
        <v>40</v>
      </c>
      <c r="G47" s="51">
        <v>318642.95</v>
      </c>
      <c r="H47" s="52"/>
      <c r="I47" s="53">
        <f t="shared" si="0"/>
        <v>318642.95</v>
      </c>
      <c r="J47" s="51">
        <v>246318.23</v>
      </c>
      <c r="K47" s="52"/>
      <c r="L47" s="53">
        <f t="shared" si="1"/>
        <v>246318.23</v>
      </c>
      <c r="N47" s="144"/>
      <c r="O47" s="144"/>
      <c r="P47" s="144"/>
    </row>
    <row r="48" spans="1:16" ht="12.75">
      <c r="A48" s="232" t="s">
        <v>331</v>
      </c>
      <c r="B48" s="233"/>
      <c r="C48" s="233"/>
      <c r="D48" s="233"/>
      <c r="E48" s="234"/>
      <c r="F48" s="7">
        <v>41</v>
      </c>
      <c r="G48" s="51"/>
      <c r="H48" s="52">
        <v>298869320.68</v>
      </c>
      <c r="I48" s="53">
        <f t="shared" si="0"/>
        <v>298869320.68</v>
      </c>
      <c r="J48" s="51"/>
      <c r="K48" s="52">
        <v>316768451.34000003</v>
      </c>
      <c r="L48" s="53">
        <f t="shared" si="1"/>
        <v>316768451.34000003</v>
      </c>
      <c r="N48" s="144"/>
      <c r="O48" s="144"/>
      <c r="P48" s="144"/>
    </row>
    <row r="49" spans="1:16" ht="21" customHeight="1">
      <c r="A49" s="232" t="s">
        <v>332</v>
      </c>
      <c r="B49" s="233"/>
      <c r="C49" s="233"/>
      <c r="D49" s="233"/>
      <c r="E49" s="234"/>
      <c r="F49" s="7">
        <v>42</v>
      </c>
      <c r="G49" s="51"/>
      <c r="H49" s="52"/>
      <c r="I49" s="53">
        <f t="shared" si="0"/>
        <v>0</v>
      </c>
      <c r="J49" s="51"/>
      <c r="K49" s="52"/>
      <c r="L49" s="53">
        <f t="shared" si="1"/>
        <v>0</v>
      </c>
      <c r="N49" s="144"/>
      <c r="O49" s="144"/>
      <c r="P49" s="144"/>
    </row>
    <row r="50" spans="1:16" ht="12.75">
      <c r="A50" s="232" t="s">
        <v>281</v>
      </c>
      <c r="B50" s="233"/>
      <c r="C50" s="233"/>
      <c r="D50" s="233"/>
      <c r="E50" s="234"/>
      <c r="F50" s="7">
        <v>43</v>
      </c>
      <c r="G50" s="51"/>
      <c r="H50" s="52"/>
      <c r="I50" s="53">
        <f t="shared" si="0"/>
        <v>0</v>
      </c>
      <c r="J50" s="51"/>
      <c r="K50" s="52"/>
      <c r="L50" s="53">
        <f t="shared" si="1"/>
        <v>0</v>
      </c>
      <c r="N50" s="144"/>
      <c r="O50" s="144"/>
      <c r="P50" s="144"/>
    </row>
    <row r="51" spans="1:16" ht="12.75">
      <c r="A51" s="232" t="s">
        <v>282</v>
      </c>
      <c r="B51" s="233"/>
      <c r="C51" s="233"/>
      <c r="D51" s="233"/>
      <c r="E51" s="234"/>
      <c r="F51" s="7">
        <v>44</v>
      </c>
      <c r="G51" s="51"/>
      <c r="H51" s="52"/>
      <c r="I51" s="53">
        <f t="shared" si="0"/>
        <v>0</v>
      </c>
      <c r="J51" s="51"/>
      <c r="K51" s="52"/>
      <c r="L51" s="53">
        <f t="shared" si="1"/>
        <v>0</v>
      </c>
      <c r="N51" s="144"/>
      <c r="O51" s="144"/>
      <c r="P51" s="144"/>
    </row>
    <row r="52" spans="1:16" ht="21.75" customHeight="1">
      <c r="A52" s="232" t="s">
        <v>283</v>
      </c>
      <c r="B52" s="233"/>
      <c r="C52" s="233"/>
      <c r="D52" s="233"/>
      <c r="E52" s="234"/>
      <c r="F52" s="7">
        <v>45</v>
      </c>
      <c r="G52" s="51"/>
      <c r="H52" s="52"/>
      <c r="I52" s="53">
        <f t="shared" si="0"/>
        <v>0</v>
      </c>
      <c r="J52" s="51"/>
      <c r="K52" s="52"/>
      <c r="L52" s="53">
        <f t="shared" si="1"/>
        <v>0</v>
      </c>
      <c r="N52" s="144"/>
      <c r="O52" s="144"/>
      <c r="P52" s="144"/>
    </row>
    <row r="53" spans="1:16" ht="12.75">
      <c r="A53" s="235" t="s">
        <v>166</v>
      </c>
      <c r="B53" s="236"/>
      <c r="C53" s="236"/>
      <c r="D53" s="233"/>
      <c r="E53" s="234"/>
      <c r="F53" s="7">
        <v>46</v>
      </c>
      <c r="G53" s="54">
        <f>G54+G55</f>
        <v>3027827.92</v>
      </c>
      <c r="H53" s="55">
        <f>H54+H55</f>
        <v>172645306.18</v>
      </c>
      <c r="I53" s="53">
        <f t="shared" si="0"/>
        <v>175673134.1</v>
      </c>
      <c r="J53" s="54">
        <f>J54+J55</f>
        <v>3027827.92</v>
      </c>
      <c r="K53" s="55">
        <f>K54+K55</f>
        <v>141752882.97000006</v>
      </c>
      <c r="L53" s="53">
        <f t="shared" si="1"/>
        <v>144780710.89000005</v>
      </c>
      <c r="N53" s="144"/>
      <c r="O53" s="144"/>
      <c r="P53" s="144"/>
    </row>
    <row r="54" spans="1:16" ht="12.75">
      <c r="A54" s="232" t="s">
        <v>333</v>
      </c>
      <c r="B54" s="233"/>
      <c r="C54" s="233"/>
      <c r="D54" s="233"/>
      <c r="E54" s="234"/>
      <c r="F54" s="7">
        <v>47</v>
      </c>
      <c r="G54" s="51">
        <v>3027827.92</v>
      </c>
      <c r="H54" s="52">
        <v>144545547.08</v>
      </c>
      <c r="I54" s="53">
        <f t="shared" si="0"/>
        <v>147573375</v>
      </c>
      <c r="J54" s="51">
        <v>3027827.92</v>
      </c>
      <c r="K54" s="52">
        <v>135282067.59000006</v>
      </c>
      <c r="L54" s="53">
        <f t="shared" si="1"/>
        <v>138309895.51000005</v>
      </c>
      <c r="N54" s="144"/>
      <c r="O54" s="144"/>
      <c r="P54" s="144"/>
    </row>
    <row r="55" spans="1:16" ht="12.75">
      <c r="A55" s="232" t="s">
        <v>334</v>
      </c>
      <c r="B55" s="233"/>
      <c r="C55" s="233"/>
      <c r="D55" s="233"/>
      <c r="E55" s="234"/>
      <c r="F55" s="7">
        <v>48</v>
      </c>
      <c r="G55" s="51"/>
      <c r="H55" s="52">
        <v>28099759.1</v>
      </c>
      <c r="I55" s="53">
        <f t="shared" si="0"/>
        <v>28099759.1</v>
      </c>
      <c r="J55" s="51"/>
      <c r="K55" s="52">
        <v>6470815.38</v>
      </c>
      <c r="L55" s="53">
        <f t="shared" si="1"/>
        <v>6470815.38</v>
      </c>
      <c r="N55" s="144"/>
      <c r="O55" s="144"/>
      <c r="P55" s="144"/>
    </row>
    <row r="56" spans="1:16" ht="12.75">
      <c r="A56" s="235" t="s">
        <v>167</v>
      </c>
      <c r="B56" s="236"/>
      <c r="C56" s="236"/>
      <c r="D56" s="233"/>
      <c r="E56" s="234"/>
      <c r="F56" s="7">
        <v>49</v>
      </c>
      <c r="G56" s="54">
        <f>G57+G60+G61</f>
        <v>3551200.99</v>
      </c>
      <c r="H56" s="55">
        <f>H57+H60+H61</f>
        <v>666768265.02</v>
      </c>
      <c r="I56" s="53">
        <f t="shared" si="0"/>
        <v>670319466.01</v>
      </c>
      <c r="J56" s="54">
        <f>J57+J60+J61</f>
        <v>4749295.4399999995</v>
      </c>
      <c r="K56" s="55">
        <f>K57+K60+K61</f>
        <v>1033022670.3</v>
      </c>
      <c r="L56" s="53">
        <f t="shared" si="1"/>
        <v>1037771965.74</v>
      </c>
      <c r="N56" s="144"/>
      <c r="O56" s="144"/>
      <c r="P56" s="144"/>
    </row>
    <row r="57" spans="1:16" ht="12.75">
      <c r="A57" s="235" t="s">
        <v>168</v>
      </c>
      <c r="B57" s="236"/>
      <c r="C57" s="236"/>
      <c r="D57" s="233"/>
      <c r="E57" s="234"/>
      <c r="F57" s="7">
        <v>50</v>
      </c>
      <c r="G57" s="54">
        <f>G58+G59</f>
        <v>51975.45</v>
      </c>
      <c r="H57" s="55">
        <f>H58+H59</f>
        <v>407213296.79</v>
      </c>
      <c r="I57" s="53">
        <f>SUM(G57:H57)</f>
        <v>407265272.24</v>
      </c>
      <c r="J57" s="54">
        <f>J58+J59</f>
        <v>971102.5</v>
      </c>
      <c r="K57" s="55">
        <f>K58+K59</f>
        <v>668917805.41</v>
      </c>
      <c r="L57" s="53">
        <f>SUM(J57:K57)</f>
        <v>669888907.91</v>
      </c>
      <c r="N57" s="144"/>
      <c r="O57" s="144"/>
      <c r="P57" s="144"/>
    </row>
    <row r="58" spans="1:16" ht="12.75">
      <c r="A58" s="232" t="s">
        <v>284</v>
      </c>
      <c r="B58" s="233"/>
      <c r="C58" s="233"/>
      <c r="D58" s="233"/>
      <c r="E58" s="234"/>
      <c r="F58" s="7">
        <v>51</v>
      </c>
      <c r="G58" s="51"/>
      <c r="H58" s="52">
        <v>406187749.04</v>
      </c>
      <c r="I58" s="53">
        <f t="shared" si="0"/>
        <v>406187749.04</v>
      </c>
      <c r="J58" s="51"/>
      <c r="K58" s="52">
        <v>663412510.8199999</v>
      </c>
      <c r="L58" s="53">
        <f t="shared" si="1"/>
        <v>663412510.8199999</v>
      </c>
      <c r="N58" s="144"/>
      <c r="O58" s="144"/>
      <c r="P58" s="144"/>
    </row>
    <row r="59" spans="1:16" ht="12.75">
      <c r="A59" s="232" t="s">
        <v>269</v>
      </c>
      <c r="B59" s="233"/>
      <c r="C59" s="233"/>
      <c r="D59" s="233"/>
      <c r="E59" s="234"/>
      <c r="F59" s="7">
        <v>52</v>
      </c>
      <c r="G59" s="51">
        <v>51975.45</v>
      </c>
      <c r="H59" s="52">
        <v>1025547.75</v>
      </c>
      <c r="I59" s="53">
        <f t="shared" si="0"/>
        <v>1077523.2</v>
      </c>
      <c r="J59" s="51">
        <v>971102.5</v>
      </c>
      <c r="K59" s="52">
        <v>5505294.59</v>
      </c>
      <c r="L59" s="53">
        <f t="shared" si="1"/>
        <v>6476397.09</v>
      </c>
      <c r="N59" s="144"/>
      <c r="O59" s="144"/>
      <c r="P59" s="144"/>
    </row>
    <row r="60" spans="1:16" ht="12.75">
      <c r="A60" s="235" t="s">
        <v>270</v>
      </c>
      <c r="B60" s="236"/>
      <c r="C60" s="236"/>
      <c r="D60" s="233"/>
      <c r="E60" s="234"/>
      <c r="F60" s="7">
        <v>53</v>
      </c>
      <c r="G60" s="51"/>
      <c r="H60" s="52">
        <v>6206266.68</v>
      </c>
      <c r="I60" s="53">
        <f t="shared" si="0"/>
        <v>6206266.68</v>
      </c>
      <c r="J60" s="51"/>
      <c r="K60" s="52">
        <v>42260071.39</v>
      </c>
      <c r="L60" s="53">
        <f t="shared" si="1"/>
        <v>42260071.39</v>
      </c>
      <c r="N60" s="144"/>
      <c r="O60" s="144"/>
      <c r="P60" s="144"/>
    </row>
    <row r="61" spans="1:16" ht="12.75">
      <c r="A61" s="235" t="s">
        <v>169</v>
      </c>
      <c r="B61" s="236"/>
      <c r="C61" s="236"/>
      <c r="D61" s="233"/>
      <c r="E61" s="234"/>
      <c r="F61" s="7">
        <v>54</v>
      </c>
      <c r="G61" s="54">
        <f>SUM(G62:G64)</f>
        <v>3499225.54</v>
      </c>
      <c r="H61" s="55">
        <f>SUM(H62:H64)</f>
        <v>253348701.54999998</v>
      </c>
      <c r="I61" s="53">
        <f t="shared" si="0"/>
        <v>256847927.08999997</v>
      </c>
      <c r="J61" s="54">
        <f>SUM(J62:J64)</f>
        <v>3778192.94</v>
      </c>
      <c r="K61" s="55">
        <f>SUM(K62:K64)</f>
        <v>321844793.5</v>
      </c>
      <c r="L61" s="53">
        <f t="shared" si="1"/>
        <v>325622986.44</v>
      </c>
      <c r="N61" s="144"/>
      <c r="O61" s="144"/>
      <c r="P61" s="144"/>
    </row>
    <row r="62" spans="1:16" ht="12.75">
      <c r="A62" s="232" t="s">
        <v>278</v>
      </c>
      <c r="B62" s="233"/>
      <c r="C62" s="233"/>
      <c r="D62" s="233"/>
      <c r="E62" s="234"/>
      <c r="F62" s="7">
        <v>55</v>
      </c>
      <c r="G62" s="51"/>
      <c r="H62" s="52">
        <v>180197357.95</v>
      </c>
      <c r="I62" s="53">
        <f t="shared" si="0"/>
        <v>180197357.95</v>
      </c>
      <c r="J62" s="51"/>
      <c r="K62" s="52">
        <v>219844756.25</v>
      </c>
      <c r="L62" s="53">
        <f t="shared" si="1"/>
        <v>219844756.25</v>
      </c>
      <c r="N62" s="144"/>
      <c r="O62" s="144"/>
      <c r="P62" s="144"/>
    </row>
    <row r="63" spans="1:16" ht="12.75">
      <c r="A63" s="232" t="s">
        <v>279</v>
      </c>
      <c r="B63" s="233"/>
      <c r="C63" s="233"/>
      <c r="D63" s="233"/>
      <c r="E63" s="234"/>
      <c r="F63" s="7">
        <v>56</v>
      </c>
      <c r="G63" s="51">
        <v>1386297.32</v>
      </c>
      <c r="H63" s="52">
        <v>6579405.98</v>
      </c>
      <c r="I63" s="53">
        <f t="shared" si="0"/>
        <v>7965703.300000001</v>
      </c>
      <c r="J63" s="51">
        <v>1254081.83</v>
      </c>
      <c r="K63" s="52">
        <v>6278562.32</v>
      </c>
      <c r="L63" s="53">
        <f t="shared" si="1"/>
        <v>7532644.15</v>
      </c>
      <c r="N63" s="144"/>
      <c r="O63" s="144"/>
      <c r="P63" s="144"/>
    </row>
    <row r="64" spans="1:16" ht="12.75">
      <c r="A64" s="232" t="s">
        <v>335</v>
      </c>
      <c r="B64" s="233"/>
      <c r="C64" s="233"/>
      <c r="D64" s="233"/>
      <c r="E64" s="234"/>
      <c r="F64" s="7">
        <v>57</v>
      </c>
      <c r="G64" s="51">
        <v>2112928.22</v>
      </c>
      <c r="H64" s="52">
        <v>66571937.62</v>
      </c>
      <c r="I64" s="53">
        <f t="shared" si="0"/>
        <v>68684865.84</v>
      </c>
      <c r="J64" s="51">
        <v>2524111.11</v>
      </c>
      <c r="K64" s="52">
        <v>95721474.93</v>
      </c>
      <c r="L64" s="53">
        <f t="shared" si="1"/>
        <v>98245586.04</v>
      </c>
      <c r="N64" s="144"/>
      <c r="O64" s="144"/>
      <c r="P64" s="144"/>
    </row>
    <row r="65" spans="1:16" ht="12.75">
      <c r="A65" s="235" t="s">
        <v>170</v>
      </c>
      <c r="B65" s="236"/>
      <c r="C65" s="236"/>
      <c r="D65" s="233"/>
      <c r="E65" s="234"/>
      <c r="F65" s="7">
        <v>58</v>
      </c>
      <c r="G65" s="54">
        <f>G66+G70+G71</f>
        <v>30379349.32</v>
      </c>
      <c r="H65" s="55">
        <f>H66+H70+H71</f>
        <v>72559385.55000001</v>
      </c>
      <c r="I65" s="53">
        <f t="shared" si="0"/>
        <v>102938734.87</v>
      </c>
      <c r="J65" s="54">
        <f>J66+J70+J71</f>
        <v>27644271.32</v>
      </c>
      <c r="K65" s="55">
        <f>K66+K70+K71</f>
        <v>72157055.41000001</v>
      </c>
      <c r="L65" s="53">
        <f t="shared" si="1"/>
        <v>99801326.73000002</v>
      </c>
      <c r="N65" s="144"/>
      <c r="O65" s="144"/>
      <c r="P65" s="144"/>
    </row>
    <row r="66" spans="1:16" ht="12.75">
      <c r="A66" s="235" t="s">
        <v>171</v>
      </c>
      <c r="B66" s="236"/>
      <c r="C66" s="236"/>
      <c r="D66" s="233"/>
      <c r="E66" s="234"/>
      <c r="F66" s="7">
        <v>59</v>
      </c>
      <c r="G66" s="54">
        <f>SUM(G67:G69)</f>
        <v>30375938.84</v>
      </c>
      <c r="H66" s="55">
        <f>SUM(H67:H69)</f>
        <v>70799380.10000001</v>
      </c>
      <c r="I66" s="53">
        <f t="shared" si="0"/>
        <v>101175318.94000001</v>
      </c>
      <c r="J66" s="54">
        <f>SUM(J67:J69)</f>
        <v>27636274.34</v>
      </c>
      <c r="K66" s="55">
        <f>SUM(K67:K69)</f>
        <v>70929150.23</v>
      </c>
      <c r="L66" s="53">
        <f t="shared" si="1"/>
        <v>98565424.57000001</v>
      </c>
      <c r="N66" s="144"/>
      <c r="O66" s="144"/>
      <c r="P66" s="144"/>
    </row>
    <row r="67" spans="1:16" ht="12.75">
      <c r="A67" s="232" t="s">
        <v>336</v>
      </c>
      <c r="B67" s="233"/>
      <c r="C67" s="233"/>
      <c r="D67" s="233"/>
      <c r="E67" s="234"/>
      <c r="F67" s="7">
        <v>60</v>
      </c>
      <c r="G67" s="51"/>
      <c r="H67" s="52">
        <v>70754170.59</v>
      </c>
      <c r="I67" s="53">
        <f t="shared" si="0"/>
        <v>70754170.59</v>
      </c>
      <c r="J67" s="51">
        <v>0</v>
      </c>
      <c r="K67" s="52">
        <v>70883055.3</v>
      </c>
      <c r="L67" s="53">
        <f t="shared" si="1"/>
        <v>70883055.3</v>
      </c>
      <c r="N67" s="144"/>
      <c r="O67" s="144"/>
      <c r="P67" s="144"/>
    </row>
    <row r="68" spans="1:16" ht="12.75">
      <c r="A68" s="232" t="s">
        <v>337</v>
      </c>
      <c r="B68" s="233"/>
      <c r="C68" s="233"/>
      <c r="D68" s="233"/>
      <c r="E68" s="234"/>
      <c r="F68" s="7">
        <v>61</v>
      </c>
      <c r="G68" s="51">
        <v>30375931.23</v>
      </c>
      <c r="H68" s="52"/>
      <c r="I68" s="53">
        <f t="shared" si="0"/>
        <v>30375931.23</v>
      </c>
      <c r="J68" s="51">
        <v>27634274.99</v>
      </c>
      <c r="K68" s="52"/>
      <c r="L68" s="53">
        <f t="shared" si="1"/>
        <v>27634274.99</v>
      </c>
      <c r="N68" s="144"/>
      <c r="O68" s="144"/>
      <c r="P68" s="144"/>
    </row>
    <row r="69" spans="1:16" ht="12.75">
      <c r="A69" s="232" t="s">
        <v>338</v>
      </c>
      <c r="B69" s="233"/>
      <c r="C69" s="233"/>
      <c r="D69" s="233"/>
      <c r="E69" s="234"/>
      <c r="F69" s="7">
        <v>62</v>
      </c>
      <c r="G69" s="51">
        <v>7.61</v>
      </c>
      <c r="H69" s="52">
        <v>45209.51</v>
      </c>
      <c r="I69" s="53">
        <f t="shared" si="0"/>
        <v>45217.12</v>
      </c>
      <c r="J69" s="51">
        <v>1999.35</v>
      </c>
      <c r="K69" s="52">
        <v>46094.93</v>
      </c>
      <c r="L69" s="53">
        <f t="shared" si="1"/>
        <v>48094.28</v>
      </c>
      <c r="N69" s="144"/>
      <c r="O69" s="144"/>
      <c r="P69" s="144"/>
    </row>
    <row r="70" spans="1:16" ht="12.75">
      <c r="A70" s="235" t="s">
        <v>339</v>
      </c>
      <c r="B70" s="236"/>
      <c r="C70" s="236"/>
      <c r="D70" s="233"/>
      <c r="E70" s="234"/>
      <c r="F70" s="7">
        <v>63</v>
      </c>
      <c r="G70" s="51"/>
      <c r="H70" s="52"/>
      <c r="I70" s="53">
        <f t="shared" si="0"/>
        <v>0</v>
      </c>
      <c r="J70" s="51"/>
      <c r="K70" s="52"/>
      <c r="L70" s="53">
        <f t="shared" si="1"/>
        <v>0</v>
      </c>
      <c r="N70" s="144"/>
      <c r="O70" s="144"/>
      <c r="P70" s="144"/>
    </row>
    <row r="71" spans="1:16" ht="12.75">
      <c r="A71" s="235" t="s">
        <v>340</v>
      </c>
      <c r="B71" s="236"/>
      <c r="C71" s="236"/>
      <c r="D71" s="233"/>
      <c r="E71" s="234"/>
      <c r="F71" s="7">
        <v>64</v>
      </c>
      <c r="G71" s="51">
        <v>3410.48</v>
      </c>
      <c r="H71" s="52">
        <v>1760005.45</v>
      </c>
      <c r="I71" s="53">
        <f t="shared" si="0"/>
        <v>1763415.93</v>
      </c>
      <c r="J71" s="51">
        <v>7996.98</v>
      </c>
      <c r="K71" s="52">
        <v>1227905.1800000002</v>
      </c>
      <c r="L71" s="53">
        <f t="shared" si="1"/>
        <v>1235902.1600000001</v>
      </c>
      <c r="N71" s="144"/>
      <c r="O71" s="144"/>
      <c r="P71" s="144"/>
    </row>
    <row r="72" spans="1:16" ht="24.75" customHeight="1">
      <c r="A72" s="235" t="s">
        <v>172</v>
      </c>
      <c r="B72" s="236"/>
      <c r="C72" s="236"/>
      <c r="D72" s="233"/>
      <c r="E72" s="234"/>
      <c r="F72" s="7">
        <v>65</v>
      </c>
      <c r="G72" s="54">
        <f>SUM(G73:G75)</f>
        <v>36659791.85</v>
      </c>
      <c r="H72" s="55">
        <f>SUM(H73:H75)</f>
        <v>38696784.87</v>
      </c>
      <c r="I72" s="53">
        <f t="shared" si="0"/>
        <v>75356576.72</v>
      </c>
      <c r="J72" s="54">
        <f>SUM(J73:J75)</f>
        <v>33651150.4</v>
      </c>
      <c r="K72" s="55">
        <f>SUM(K73:K75)</f>
        <v>35187855.03</v>
      </c>
      <c r="L72" s="53">
        <f t="shared" si="1"/>
        <v>68839005.43</v>
      </c>
      <c r="N72" s="144"/>
      <c r="O72" s="144"/>
      <c r="P72" s="144"/>
    </row>
    <row r="73" spans="1:16" ht="12.75">
      <c r="A73" s="232" t="s">
        <v>341</v>
      </c>
      <c r="B73" s="233"/>
      <c r="C73" s="233"/>
      <c r="D73" s="233"/>
      <c r="E73" s="234"/>
      <c r="F73" s="7">
        <v>66</v>
      </c>
      <c r="G73" s="51">
        <v>36628471.59</v>
      </c>
      <c r="H73" s="52">
        <v>27714433.22</v>
      </c>
      <c r="I73" s="53">
        <f>SUM(G73:H73)</f>
        <v>64342904.81</v>
      </c>
      <c r="J73" s="51">
        <v>33651150.4</v>
      </c>
      <c r="K73" s="52">
        <v>24755244.13</v>
      </c>
      <c r="L73" s="53">
        <f>SUM(J73:K73)</f>
        <v>58406394.53</v>
      </c>
      <c r="N73" s="144"/>
      <c r="O73" s="144"/>
      <c r="P73" s="144"/>
    </row>
    <row r="74" spans="1:16" ht="12.75">
      <c r="A74" s="232" t="s">
        <v>342</v>
      </c>
      <c r="B74" s="233"/>
      <c r="C74" s="233"/>
      <c r="D74" s="233"/>
      <c r="E74" s="234"/>
      <c r="F74" s="7">
        <v>67</v>
      </c>
      <c r="G74" s="51"/>
      <c r="H74" s="52"/>
      <c r="I74" s="53">
        <f>SUM(G74:H74)</f>
        <v>0</v>
      </c>
      <c r="J74" s="51"/>
      <c r="K74" s="52"/>
      <c r="L74" s="53">
        <f>SUM(J74:K74)</f>
        <v>0</v>
      </c>
      <c r="N74" s="144"/>
      <c r="O74" s="144"/>
      <c r="P74" s="144"/>
    </row>
    <row r="75" spans="1:16" ht="12.75">
      <c r="A75" s="232" t="s">
        <v>356</v>
      </c>
      <c r="B75" s="233"/>
      <c r="C75" s="233"/>
      <c r="D75" s="233"/>
      <c r="E75" s="234"/>
      <c r="F75" s="7">
        <v>68</v>
      </c>
      <c r="G75" s="51">
        <v>31320.26</v>
      </c>
      <c r="H75" s="52">
        <v>10982351.65</v>
      </c>
      <c r="I75" s="53">
        <f>SUM(G75:H75)</f>
        <v>11013671.91</v>
      </c>
      <c r="J75" s="51">
        <v>0</v>
      </c>
      <c r="K75" s="52">
        <v>10432610.9</v>
      </c>
      <c r="L75" s="53">
        <f>SUM(J75:K75)</f>
        <v>10432610.9</v>
      </c>
      <c r="N75" s="144"/>
      <c r="O75" s="144"/>
      <c r="P75" s="144"/>
    </row>
    <row r="76" spans="1:16" ht="12.75">
      <c r="A76" s="235" t="s">
        <v>173</v>
      </c>
      <c r="B76" s="236"/>
      <c r="C76" s="236"/>
      <c r="D76" s="233"/>
      <c r="E76" s="234"/>
      <c r="F76" s="7">
        <v>69</v>
      </c>
      <c r="G76" s="54">
        <f>G8+G11+G14+G18+G44+G45+G53+G56+G65+G72</f>
        <v>2320015496.9</v>
      </c>
      <c r="H76" s="55">
        <f>H8+H11+H14+H18+H44+H45+H53+H56+H65+H72</f>
        <v>5973792735.379999</v>
      </c>
      <c r="I76" s="53">
        <f>SUM(G76:H76)</f>
        <v>8293808232.279999</v>
      </c>
      <c r="J76" s="54">
        <f>J8+J11+J14+J18+J44+J45+J53+J56+J65+J72</f>
        <v>2427654044.630001</v>
      </c>
      <c r="K76" s="55">
        <f>K8+K11+K14+K18+K44+K45+K53+K56+K65+K72</f>
        <v>6287659681.13</v>
      </c>
      <c r="L76" s="53">
        <f>SUM(J76:K76)</f>
        <v>8715313725.760002</v>
      </c>
      <c r="N76" s="144"/>
      <c r="O76" s="144"/>
      <c r="P76" s="144"/>
    </row>
    <row r="77" spans="1:16" ht="12.75">
      <c r="A77" s="237" t="s">
        <v>33</v>
      </c>
      <c r="B77" s="238"/>
      <c r="C77" s="238"/>
      <c r="D77" s="239"/>
      <c r="E77" s="240"/>
      <c r="F77" s="8">
        <v>70</v>
      </c>
      <c r="G77" s="56"/>
      <c r="H77" s="57">
        <v>1177771285.45</v>
      </c>
      <c r="I77" s="58">
        <f>SUM(G77:H77)</f>
        <v>1177771285.45</v>
      </c>
      <c r="J77" s="56">
        <v>4400.2</v>
      </c>
      <c r="K77" s="57">
        <v>1126276096.68</v>
      </c>
      <c r="L77" s="58">
        <f>SUM(J77:K77)</f>
        <v>1126280496.88</v>
      </c>
      <c r="N77" s="144"/>
      <c r="O77" s="144"/>
      <c r="P77" s="144"/>
    </row>
    <row r="78" spans="1:16" ht="12.75">
      <c r="A78" s="241" t="s">
        <v>222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3"/>
      <c r="N78" s="144"/>
      <c r="O78" s="144"/>
      <c r="P78" s="144"/>
    </row>
    <row r="79" spans="1:16" ht="12.75">
      <c r="A79" s="220" t="s">
        <v>174</v>
      </c>
      <c r="B79" s="221"/>
      <c r="C79" s="221"/>
      <c r="D79" s="222"/>
      <c r="E79" s="223"/>
      <c r="F79" s="6">
        <v>71</v>
      </c>
      <c r="G79" s="48">
        <f>G80+G84+G85+G89+G93+G96</f>
        <v>153793344.14999998</v>
      </c>
      <c r="H79" s="49">
        <f>H80+H84+H85+H89+H93+H96</f>
        <v>1711684604.3500001</v>
      </c>
      <c r="I79" s="50">
        <f>SUM(G79:H79)</f>
        <v>1865477948.5</v>
      </c>
      <c r="J79" s="48">
        <f>J80+J84+J85+J89+J93+J96</f>
        <v>142230256.52999994</v>
      </c>
      <c r="K79" s="49">
        <f>K80+K84+K85+K89+K93+K96</f>
        <v>1727004275.6699998</v>
      </c>
      <c r="L79" s="50">
        <f>SUM(J79:K79)</f>
        <v>1869234532.1999998</v>
      </c>
      <c r="N79" s="144"/>
      <c r="O79" s="144"/>
      <c r="P79" s="144"/>
    </row>
    <row r="80" spans="1:16" ht="12.75">
      <c r="A80" s="235" t="s">
        <v>175</v>
      </c>
      <c r="B80" s="236"/>
      <c r="C80" s="236"/>
      <c r="D80" s="233"/>
      <c r="E80" s="234"/>
      <c r="F80" s="7">
        <v>72</v>
      </c>
      <c r="G80" s="54">
        <f>SUM(G81:G83)</f>
        <v>44288720</v>
      </c>
      <c r="H80" s="55">
        <f>SUM(H81:H83)</f>
        <v>557287080</v>
      </c>
      <c r="I80" s="53">
        <f aca="true" t="shared" si="2" ref="I80:I128">SUM(G80:H80)</f>
        <v>601575800</v>
      </c>
      <c r="J80" s="54">
        <f>SUM(J81:J83)</f>
        <v>44288720</v>
      </c>
      <c r="K80" s="55">
        <f>SUM(K81:K83)</f>
        <v>557287080</v>
      </c>
      <c r="L80" s="53">
        <f aca="true" t="shared" si="3" ref="L80:L128">SUM(J80:K80)</f>
        <v>601575800</v>
      </c>
      <c r="N80" s="144"/>
      <c r="O80" s="144"/>
      <c r="P80" s="144"/>
    </row>
    <row r="81" spans="1:16" ht="12.75">
      <c r="A81" s="232" t="s">
        <v>34</v>
      </c>
      <c r="B81" s="233"/>
      <c r="C81" s="233"/>
      <c r="D81" s="233"/>
      <c r="E81" s="234"/>
      <c r="F81" s="7">
        <v>73</v>
      </c>
      <c r="G81" s="51">
        <v>44288720</v>
      </c>
      <c r="H81" s="52">
        <v>545037080</v>
      </c>
      <c r="I81" s="53">
        <f t="shared" si="2"/>
        <v>589325800</v>
      </c>
      <c r="J81" s="51">
        <v>44288720</v>
      </c>
      <c r="K81" s="52">
        <v>545037080</v>
      </c>
      <c r="L81" s="53">
        <f t="shared" si="3"/>
        <v>589325800</v>
      </c>
      <c r="N81" s="144"/>
      <c r="O81" s="144"/>
      <c r="P81" s="144"/>
    </row>
    <row r="82" spans="1:16" ht="12.75">
      <c r="A82" s="232" t="s">
        <v>35</v>
      </c>
      <c r="B82" s="233"/>
      <c r="C82" s="233"/>
      <c r="D82" s="233"/>
      <c r="E82" s="234"/>
      <c r="F82" s="7">
        <v>74</v>
      </c>
      <c r="G82" s="51"/>
      <c r="H82" s="52">
        <v>12250000</v>
      </c>
      <c r="I82" s="53">
        <f t="shared" si="2"/>
        <v>12250000</v>
      </c>
      <c r="J82" s="51"/>
      <c r="K82" s="52">
        <v>12250000</v>
      </c>
      <c r="L82" s="53">
        <f t="shared" si="3"/>
        <v>12250000</v>
      </c>
      <c r="N82" s="144"/>
      <c r="O82" s="144"/>
      <c r="P82" s="144"/>
    </row>
    <row r="83" spans="1:16" ht="12.75">
      <c r="A83" s="232" t="s">
        <v>36</v>
      </c>
      <c r="B83" s="233"/>
      <c r="C83" s="233"/>
      <c r="D83" s="233"/>
      <c r="E83" s="234"/>
      <c r="F83" s="7">
        <v>75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N83" s="144"/>
      <c r="O83" s="144"/>
      <c r="P83" s="144"/>
    </row>
    <row r="84" spans="1:16" ht="12.75">
      <c r="A84" s="235" t="s">
        <v>37</v>
      </c>
      <c r="B84" s="236"/>
      <c r="C84" s="236"/>
      <c r="D84" s="233"/>
      <c r="E84" s="234"/>
      <c r="F84" s="7">
        <v>76</v>
      </c>
      <c r="G84" s="51"/>
      <c r="H84" s="52">
        <v>681482525.25</v>
      </c>
      <c r="I84" s="53">
        <f t="shared" si="2"/>
        <v>681482525.25</v>
      </c>
      <c r="J84" s="51"/>
      <c r="K84" s="52">
        <v>681482525.25</v>
      </c>
      <c r="L84" s="53">
        <f t="shared" si="3"/>
        <v>681482525.25</v>
      </c>
      <c r="N84" s="144"/>
      <c r="O84" s="144"/>
      <c r="P84" s="144"/>
    </row>
    <row r="85" spans="1:16" ht="12.75">
      <c r="A85" s="235" t="s">
        <v>176</v>
      </c>
      <c r="B85" s="236"/>
      <c r="C85" s="236"/>
      <c r="D85" s="233"/>
      <c r="E85" s="234"/>
      <c r="F85" s="7">
        <v>77</v>
      </c>
      <c r="G85" s="54">
        <f>SUM(G86:G88)</f>
        <v>10398212.96</v>
      </c>
      <c r="H85" s="55">
        <f>SUM(H86:H88)</f>
        <v>161183135.18</v>
      </c>
      <c r="I85" s="53">
        <f t="shared" si="2"/>
        <v>171581348.14000002</v>
      </c>
      <c r="J85" s="54">
        <f>SUM(J86:J88)</f>
        <v>-769810.8500000001</v>
      </c>
      <c r="K85" s="55">
        <f>SUM(K86:K88)</f>
        <v>139448888.54</v>
      </c>
      <c r="L85" s="53">
        <f t="shared" si="3"/>
        <v>138679077.69</v>
      </c>
      <c r="N85" s="144"/>
      <c r="O85" s="144"/>
      <c r="P85" s="144"/>
    </row>
    <row r="86" spans="1:16" ht="12.75">
      <c r="A86" s="232" t="s">
        <v>38</v>
      </c>
      <c r="B86" s="233"/>
      <c r="C86" s="233"/>
      <c r="D86" s="233"/>
      <c r="E86" s="234"/>
      <c r="F86" s="7">
        <v>78</v>
      </c>
      <c r="G86" s="51"/>
      <c r="H86" s="52">
        <v>63831733.82</v>
      </c>
      <c r="I86" s="53">
        <f t="shared" si="2"/>
        <v>63831733.82</v>
      </c>
      <c r="J86" s="51"/>
      <c r="K86" s="52">
        <v>63831733.81999999</v>
      </c>
      <c r="L86" s="53">
        <f t="shared" si="3"/>
        <v>63831733.81999999</v>
      </c>
      <c r="N86" s="144"/>
      <c r="O86" s="144"/>
      <c r="P86" s="144"/>
    </row>
    <row r="87" spans="1:16" ht="12.75">
      <c r="A87" s="232" t="s">
        <v>39</v>
      </c>
      <c r="B87" s="233"/>
      <c r="C87" s="233"/>
      <c r="D87" s="233"/>
      <c r="E87" s="234"/>
      <c r="F87" s="7">
        <v>79</v>
      </c>
      <c r="G87" s="51">
        <v>10398212.96</v>
      </c>
      <c r="H87" s="52">
        <v>97351401.36</v>
      </c>
      <c r="I87" s="53">
        <f t="shared" si="2"/>
        <v>107749614.32</v>
      </c>
      <c r="J87" s="51">
        <v>-769810.8500000001</v>
      </c>
      <c r="K87" s="52">
        <v>75617154.72</v>
      </c>
      <c r="L87" s="53">
        <f t="shared" si="3"/>
        <v>74847343.87</v>
      </c>
      <c r="N87" s="144"/>
      <c r="O87" s="144"/>
      <c r="P87" s="144"/>
    </row>
    <row r="88" spans="1:16" ht="12.75">
      <c r="A88" s="232" t="s">
        <v>40</v>
      </c>
      <c r="B88" s="233"/>
      <c r="C88" s="233"/>
      <c r="D88" s="233"/>
      <c r="E88" s="234"/>
      <c r="F88" s="7">
        <v>80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  <c r="N88" s="144"/>
      <c r="O88" s="144"/>
      <c r="P88" s="144"/>
    </row>
    <row r="89" spans="1:16" ht="12.75">
      <c r="A89" s="235" t="s">
        <v>177</v>
      </c>
      <c r="B89" s="236"/>
      <c r="C89" s="236"/>
      <c r="D89" s="233"/>
      <c r="E89" s="234"/>
      <c r="F89" s="7">
        <v>81</v>
      </c>
      <c r="G89" s="54">
        <f>SUM(G90:G92)</f>
        <v>83803429.92</v>
      </c>
      <c r="H89" s="55">
        <f>SUM(H90:H92)</f>
        <v>429203401.87</v>
      </c>
      <c r="I89" s="53">
        <f t="shared" si="2"/>
        <v>513006831.79</v>
      </c>
      <c r="J89" s="54">
        <f>SUM(J90:J92)</f>
        <v>83803429.92</v>
      </c>
      <c r="K89" s="55">
        <f>SUM(K90:K92)</f>
        <v>311731863.92</v>
      </c>
      <c r="L89" s="53">
        <f t="shared" si="3"/>
        <v>395535293.84000003</v>
      </c>
      <c r="N89" s="144"/>
      <c r="O89" s="144"/>
      <c r="P89" s="144"/>
    </row>
    <row r="90" spans="1:16" ht="12.75">
      <c r="A90" s="232" t="s">
        <v>41</v>
      </c>
      <c r="B90" s="233"/>
      <c r="C90" s="233"/>
      <c r="D90" s="233"/>
      <c r="E90" s="234"/>
      <c r="F90" s="7">
        <v>82</v>
      </c>
      <c r="G90" s="51">
        <v>721928.73</v>
      </c>
      <c r="H90" s="52">
        <v>22853579.17</v>
      </c>
      <c r="I90" s="53">
        <f t="shared" si="2"/>
        <v>23575507.900000002</v>
      </c>
      <c r="J90" s="51">
        <v>721928.73</v>
      </c>
      <c r="K90" s="52">
        <v>22853579.17</v>
      </c>
      <c r="L90" s="53">
        <f t="shared" si="3"/>
        <v>23575507.900000002</v>
      </c>
      <c r="N90" s="144"/>
      <c r="O90" s="144"/>
      <c r="P90" s="144"/>
    </row>
    <row r="91" spans="1:16" ht="12.75">
      <c r="A91" s="232" t="s">
        <v>42</v>
      </c>
      <c r="B91" s="233"/>
      <c r="C91" s="233"/>
      <c r="D91" s="233"/>
      <c r="E91" s="234"/>
      <c r="F91" s="7">
        <v>83</v>
      </c>
      <c r="G91" s="51">
        <v>7581501.19</v>
      </c>
      <c r="H91" s="52">
        <v>139638995.3</v>
      </c>
      <c r="I91" s="53">
        <f t="shared" si="2"/>
        <v>147220496.49</v>
      </c>
      <c r="J91" s="51">
        <v>7581501.19</v>
      </c>
      <c r="K91" s="52">
        <v>139638995.3</v>
      </c>
      <c r="L91" s="53">
        <f t="shared" si="3"/>
        <v>147220496.49</v>
      </c>
      <c r="N91" s="144"/>
      <c r="O91" s="144"/>
      <c r="P91" s="144"/>
    </row>
    <row r="92" spans="1:16" ht="12.75">
      <c r="A92" s="232" t="s">
        <v>43</v>
      </c>
      <c r="B92" s="233"/>
      <c r="C92" s="233"/>
      <c r="D92" s="233"/>
      <c r="E92" s="234"/>
      <c r="F92" s="7">
        <v>84</v>
      </c>
      <c r="G92" s="51">
        <v>75500000</v>
      </c>
      <c r="H92" s="52">
        <v>266710827.4</v>
      </c>
      <c r="I92" s="53">
        <f t="shared" si="2"/>
        <v>342210827.4</v>
      </c>
      <c r="J92" s="51">
        <v>75500000</v>
      </c>
      <c r="K92" s="52">
        <v>149239289.45</v>
      </c>
      <c r="L92" s="53">
        <f t="shared" si="3"/>
        <v>224739289.45</v>
      </c>
      <c r="N92" s="144"/>
      <c r="O92" s="144"/>
      <c r="P92" s="144"/>
    </row>
    <row r="93" spans="1:16" ht="12.75">
      <c r="A93" s="235" t="s">
        <v>178</v>
      </c>
      <c r="B93" s="236"/>
      <c r="C93" s="236"/>
      <c r="D93" s="233"/>
      <c r="E93" s="234"/>
      <c r="F93" s="7">
        <v>85</v>
      </c>
      <c r="G93" s="54">
        <f>SUM(G94:G95)</f>
        <v>19759024.01</v>
      </c>
      <c r="H93" s="55">
        <f>SUM(H94:H95)</f>
        <v>290917509.29</v>
      </c>
      <c r="I93" s="53">
        <f t="shared" si="2"/>
        <v>310676533.3</v>
      </c>
      <c r="J93" s="54">
        <f>SUM(J94:J95)</f>
        <v>15302981.27</v>
      </c>
      <c r="K93" s="55">
        <f>SUM(K94:K95)</f>
        <v>0</v>
      </c>
      <c r="L93" s="53">
        <f t="shared" si="3"/>
        <v>15302981.27</v>
      </c>
      <c r="N93" s="144"/>
      <c r="O93" s="144"/>
      <c r="P93" s="144"/>
    </row>
    <row r="94" spans="1:16" ht="12.75">
      <c r="A94" s="232" t="s">
        <v>4</v>
      </c>
      <c r="B94" s="233"/>
      <c r="C94" s="233"/>
      <c r="D94" s="233"/>
      <c r="E94" s="234"/>
      <c r="F94" s="7">
        <v>86</v>
      </c>
      <c r="G94" s="51">
        <v>19759024.01</v>
      </c>
      <c r="H94" s="52">
        <v>290917509.29</v>
      </c>
      <c r="I94" s="53">
        <f t="shared" si="2"/>
        <v>310676533.3</v>
      </c>
      <c r="J94" s="51">
        <v>15302981.27</v>
      </c>
      <c r="K94" s="52"/>
      <c r="L94" s="53">
        <f t="shared" si="3"/>
        <v>15302981.27</v>
      </c>
      <c r="N94" s="144"/>
      <c r="O94" s="144"/>
      <c r="P94" s="144"/>
    </row>
    <row r="95" spans="1:16" ht="12.75">
      <c r="A95" s="232" t="s">
        <v>233</v>
      </c>
      <c r="B95" s="233"/>
      <c r="C95" s="233"/>
      <c r="D95" s="233"/>
      <c r="E95" s="234"/>
      <c r="F95" s="7">
        <v>87</v>
      </c>
      <c r="G95" s="51">
        <v>0</v>
      </c>
      <c r="H95" s="52">
        <v>0</v>
      </c>
      <c r="I95" s="53">
        <f t="shared" si="2"/>
        <v>0</v>
      </c>
      <c r="J95" s="51"/>
      <c r="K95" s="52"/>
      <c r="L95" s="53">
        <f t="shared" si="3"/>
        <v>0</v>
      </c>
      <c r="N95" s="144"/>
      <c r="O95" s="144"/>
      <c r="P95" s="144"/>
    </row>
    <row r="96" spans="1:16" ht="12.75">
      <c r="A96" s="235" t="s">
        <v>179</v>
      </c>
      <c r="B96" s="236"/>
      <c r="C96" s="236"/>
      <c r="D96" s="233"/>
      <c r="E96" s="234"/>
      <c r="F96" s="7">
        <v>88</v>
      </c>
      <c r="G96" s="54">
        <f>SUM(G97:G98)</f>
        <v>-4456042.74</v>
      </c>
      <c r="H96" s="55">
        <f>SUM(H97:H98)</f>
        <v>-408389047.24</v>
      </c>
      <c r="I96" s="53">
        <f t="shared" si="2"/>
        <v>-412845089.98</v>
      </c>
      <c r="J96" s="54">
        <f>SUM(J97:J98)</f>
        <v>-395063.81000006397</v>
      </c>
      <c r="K96" s="55">
        <f>SUM(K97:K98)</f>
        <v>37053917.959999785</v>
      </c>
      <c r="L96" s="53">
        <f t="shared" si="3"/>
        <v>36658854.14999972</v>
      </c>
      <c r="N96" s="144"/>
      <c r="O96" s="144"/>
      <c r="P96" s="144"/>
    </row>
    <row r="97" spans="1:16" ht="12.75">
      <c r="A97" s="232" t="s">
        <v>234</v>
      </c>
      <c r="B97" s="233"/>
      <c r="C97" s="233"/>
      <c r="D97" s="233"/>
      <c r="E97" s="234"/>
      <c r="F97" s="7">
        <v>89</v>
      </c>
      <c r="G97" s="51"/>
      <c r="H97" s="52"/>
      <c r="I97" s="53">
        <f t="shared" si="2"/>
        <v>0</v>
      </c>
      <c r="J97" s="51"/>
      <c r="K97" s="52">
        <v>37053917.959999785</v>
      </c>
      <c r="L97" s="53">
        <f t="shared" si="3"/>
        <v>37053917.959999785</v>
      </c>
      <c r="N97" s="144"/>
      <c r="O97" s="144"/>
      <c r="P97" s="144"/>
    </row>
    <row r="98" spans="1:16" ht="12.75">
      <c r="A98" s="232" t="s">
        <v>285</v>
      </c>
      <c r="B98" s="233"/>
      <c r="C98" s="233"/>
      <c r="D98" s="233"/>
      <c r="E98" s="234"/>
      <c r="F98" s="7">
        <v>90</v>
      </c>
      <c r="G98" s="51">
        <v>-4456042.74</v>
      </c>
      <c r="H98" s="52">
        <v>-408389047.24</v>
      </c>
      <c r="I98" s="53">
        <f t="shared" si="2"/>
        <v>-412845089.98</v>
      </c>
      <c r="J98" s="51">
        <v>-395063.81000006397</v>
      </c>
      <c r="K98" s="52"/>
      <c r="L98" s="53">
        <f t="shared" si="3"/>
        <v>-395063.81000006397</v>
      </c>
      <c r="N98" s="144"/>
      <c r="O98" s="144"/>
      <c r="P98" s="144"/>
    </row>
    <row r="99" spans="1:16" ht="12.75">
      <c r="A99" s="235" t="s">
        <v>286</v>
      </c>
      <c r="B99" s="236"/>
      <c r="C99" s="236"/>
      <c r="D99" s="233"/>
      <c r="E99" s="234"/>
      <c r="F99" s="7">
        <v>91</v>
      </c>
      <c r="G99" s="51"/>
      <c r="H99" s="52"/>
      <c r="I99" s="53">
        <f t="shared" si="2"/>
        <v>0</v>
      </c>
      <c r="J99" s="51"/>
      <c r="K99" s="52"/>
      <c r="L99" s="53">
        <f t="shared" si="3"/>
        <v>0</v>
      </c>
      <c r="N99" s="144"/>
      <c r="O99" s="144"/>
      <c r="P99" s="144"/>
    </row>
    <row r="100" spans="1:16" ht="12.75">
      <c r="A100" s="235" t="s">
        <v>180</v>
      </c>
      <c r="B100" s="236"/>
      <c r="C100" s="236"/>
      <c r="D100" s="233"/>
      <c r="E100" s="234"/>
      <c r="F100" s="7">
        <v>92</v>
      </c>
      <c r="G100" s="54">
        <f>SUM(G101:G106)</f>
        <v>2102145886.62</v>
      </c>
      <c r="H100" s="55">
        <f>SUM(H101:H106)</f>
        <v>3580383578.51</v>
      </c>
      <c r="I100" s="53">
        <f t="shared" si="2"/>
        <v>5682529465.13</v>
      </c>
      <c r="J100" s="54">
        <f>SUM(J101:J106)</f>
        <v>2242673750.5499997</v>
      </c>
      <c r="K100" s="55">
        <f>SUM(K101:K106)</f>
        <v>3929420293.33</v>
      </c>
      <c r="L100" s="53">
        <f t="shared" si="3"/>
        <v>6172094043.879999</v>
      </c>
      <c r="N100" s="144"/>
      <c r="O100" s="144"/>
      <c r="P100" s="144"/>
    </row>
    <row r="101" spans="1:16" ht="12.75">
      <c r="A101" s="232" t="s">
        <v>235</v>
      </c>
      <c r="B101" s="233"/>
      <c r="C101" s="233"/>
      <c r="D101" s="233"/>
      <c r="E101" s="234"/>
      <c r="F101" s="7">
        <v>93</v>
      </c>
      <c r="G101" s="51">
        <v>2607290.52</v>
      </c>
      <c r="H101" s="52">
        <v>810227910.15</v>
      </c>
      <c r="I101" s="53">
        <f t="shared" si="2"/>
        <v>812835200.67</v>
      </c>
      <c r="J101" s="51">
        <v>3282651.06</v>
      </c>
      <c r="K101" s="52">
        <v>1075062356.6399999</v>
      </c>
      <c r="L101" s="53">
        <f t="shared" si="3"/>
        <v>1078345007.6999998</v>
      </c>
      <c r="N101" s="144"/>
      <c r="O101" s="144"/>
      <c r="P101" s="144"/>
    </row>
    <row r="102" spans="1:16" ht="12.75">
      <c r="A102" s="232" t="s">
        <v>236</v>
      </c>
      <c r="B102" s="233"/>
      <c r="C102" s="233"/>
      <c r="D102" s="233"/>
      <c r="E102" s="234"/>
      <c r="F102" s="7">
        <v>94</v>
      </c>
      <c r="G102" s="51">
        <v>2071853669.1</v>
      </c>
      <c r="H102" s="52"/>
      <c r="I102" s="53">
        <f t="shared" si="2"/>
        <v>2071853669.1</v>
      </c>
      <c r="J102" s="51">
        <v>2210030670.6099997</v>
      </c>
      <c r="K102" s="52"/>
      <c r="L102" s="53">
        <f t="shared" si="3"/>
        <v>2210030670.6099997</v>
      </c>
      <c r="N102" s="144"/>
      <c r="O102" s="144"/>
      <c r="P102" s="144"/>
    </row>
    <row r="103" spans="1:16" ht="12.75">
      <c r="A103" s="232" t="s">
        <v>237</v>
      </c>
      <c r="B103" s="233"/>
      <c r="C103" s="233"/>
      <c r="D103" s="233"/>
      <c r="E103" s="234"/>
      <c r="F103" s="7">
        <v>95</v>
      </c>
      <c r="G103" s="51">
        <v>27684927</v>
      </c>
      <c r="H103" s="52">
        <v>2673429429.36</v>
      </c>
      <c r="I103" s="53">
        <f t="shared" si="2"/>
        <v>2701114356.36</v>
      </c>
      <c r="J103" s="51">
        <v>29360428.879999995</v>
      </c>
      <c r="K103" s="52">
        <v>2757631697.69</v>
      </c>
      <c r="L103" s="53">
        <f t="shared" si="3"/>
        <v>2786992126.57</v>
      </c>
      <c r="N103" s="144"/>
      <c r="O103" s="144"/>
      <c r="P103" s="144"/>
    </row>
    <row r="104" spans="1:16" ht="19.5" customHeight="1">
      <c r="A104" s="232" t="s">
        <v>195</v>
      </c>
      <c r="B104" s="233"/>
      <c r="C104" s="233"/>
      <c r="D104" s="233"/>
      <c r="E104" s="234"/>
      <c r="F104" s="7">
        <v>96</v>
      </c>
      <c r="G104" s="51"/>
      <c r="H104" s="52"/>
      <c r="I104" s="53">
        <f t="shared" si="2"/>
        <v>0</v>
      </c>
      <c r="J104" s="51"/>
      <c r="K104" s="52"/>
      <c r="L104" s="53">
        <f t="shared" si="3"/>
        <v>0</v>
      </c>
      <c r="N104" s="144"/>
      <c r="O104" s="144"/>
      <c r="P104" s="144"/>
    </row>
    <row r="105" spans="1:16" ht="12.75">
      <c r="A105" s="232" t="s">
        <v>287</v>
      </c>
      <c r="B105" s="233"/>
      <c r="C105" s="233"/>
      <c r="D105" s="233"/>
      <c r="E105" s="234"/>
      <c r="F105" s="7">
        <v>97</v>
      </c>
      <c r="G105" s="51"/>
      <c r="H105" s="52">
        <v>4326239</v>
      </c>
      <c r="I105" s="53">
        <f t="shared" si="2"/>
        <v>4326239</v>
      </c>
      <c r="J105" s="51"/>
      <c r="K105" s="52">
        <v>4326239</v>
      </c>
      <c r="L105" s="53">
        <f t="shared" si="3"/>
        <v>4326239</v>
      </c>
      <c r="N105" s="144"/>
      <c r="O105" s="144"/>
      <c r="P105" s="144"/>
    </row>
    <row r="106" spans="1:16" ht="12.75">
      <c r="A106" s="232" t="s">
        <v>288</v>
      </c>
      <c r="B106" s="233"/>
      <c r="C106" s="233"/>
      <c r="D106" s="233"/>
      <c r="E106" s="234"/>
      <c r="F106" s="7">
        <v>98</v>
      </c>
      <c r="G106" s="51"/>
      <c r="H106" s="52">
        <v>92400000</v>
      </c>
      <c r="I106" s="53">
        <f t="shared" si="2"/>
        <v>92400000</v>
      </c>
      <c r="J106" s="51"/>
      <c r="K106" s="52">
        <v>92400000</v>
      </c>
      <c r="L106" s="53">
        <f t="shared" si="3"/>
        <v>92400000</v>
      </c>
      <c r="N106" s="144"/>
      <c r="O106" s="144"/>
      <c r="P106" s="144"/>
    </row>
    <row r="107" spans="1:16" ht="33" customHeight="1">
      <c r="A107" s="235" t="s">
        <v>289</v>
      </c>
      <c r="B107" s="236"/>
      <c r="C107" s="236"/>
      <c r="D107" s="233"/>
      <c r="E107" s="234"/>
      <c r="F107" s="7">
        <v>99</v>
      </c>
      <c r="G107" s="51">
        <v>5311503.01</v>
      </c>
      <c r="H107" s="52"/>
      <c r="I107" s="53">
        <f t="shared" si="2"/>
        <v>5311503.01</v>
      </c>
      <c r="J107" s="51">
        <v>4022294.64</v>
      </c>
      <c r="K107" s="52"/>
      <c r="L107" s="53">
        <f t="shared" si="3"/>
        <v>4022294.64</v>
      </c>
      <c r="N107" s="144"/>
      <c r="O107" s="144"/>
      <c r="P107" s="144"/>
    </row>
    <row r="108" spans="1:16" ht="12.75">
      <c r="A108" s="235" t="s">
        <v>181</v>
      </c>
      <c r="B108" s="236"/>
      <c r="C108" s="236"/>
      <c r="D108" s="233"/>
      <c r="E108" s="234"/>
      <c r="F108" s="7">
        <v>100</v>
      </c>
      <c r="G108" s="54">
        <f>SUM(G109:G110)</f>
        <v>27210742.74</v>
      </c>
      <c r="H108" s="55">
        <f>SUM(H109:H110)</f>
        <v>223160325.48999998</v>
      </c>
      <c r="I108" s="53">
        <f t="shared" si="2"/>
        <v>250371068.23</v>
      </c>
      <c r="J108" s="54">
        <f>SUM(J109:J110)</f>
        <v>16354184.39</v>
      </c>
      <c r="K108" s="55">
        <f>SUM(K109:K110)</f>
        <v>130012790.02</v>
      </c>
      <c r="L108" s="53">
        <f t="shared" si="3"/>
        <v>146366974.41</v>
      </c>
      <c r="N108" s="144"/>
      <c r="O108" s="144"/>
      <c r="P108" s="144"/>
    </row>
    <row r="109" spans="1:16" ht="12.75">
      <c r="A109" s="232" t="s">
        <v>238</v>
      </c>
      <c r="B109" s="233"/>
      <c r="C109" s="233"/>
      <c r="D109" s="233"/>
      <c r="E109" s="234"/>
      <c r="F109" s="7">
        <v>101</v>
      </c>
      <c r="G109" s="51">
        <v>27210742.74</v>
      </c>
      <c r="H109" s="52">
        <v>221279944.7</v>
      </c>
      <c r="I109" s="53">
        <f t="shared" si="2"/>
        <v>248490687.44</v>
      </c>
      <c r="J109" s="51">
        <v>16354184.39</v>
      </c>
      <c r="K109" s="52">
        <v>128132409.22999999</v>
      </c>
      <c r="L109" s="53">
        <f t="shared" si="3"/>
        <v>144486593.62</v>
      </c>
      <c r="N109" s="144"/>
      <c r="O109" s="144"/>
      <c r="P109" s="144"/>
    </row>
    <row r="110" spans="1:16" ht="12.75">
      <c r="A110" s="232" t="s">
        <v>239</v>
      </c>
      <c r="B110" s="233"/>
      <c r="C110" s="233"/>
      <c r="D110" s="233"/>
      <c r="E110" s="234"/>
      <c r="F110" s="7">
        <v>102</v>
      </c>
      <c r="G110" s="51"/>
      <c r="H110" s="52">
        <v>1880380.79</v>
      </c>
      <c r="I110" s="53">
        <f t="shared" si="2"/>
        <v>1880380.79</v>
      </c>
      <c r="J110" s="51"/>
      <c r="K110" s="52">
        <v>1880380.79</v>
      </c>
      <c r="L110" s="53">
        <f t="shared" si="3"/>
        <v>1880380.79</v>
      </c>
      <c r="N110" s="144"/>
      <c r="O110" s="144"/>
      <c r="P110" s="144"/>
    </row>
    <row r="111" spans="1:16" ht="12.75">
      <c r="A111" s="235" t="s">
        <v>182</v>
      </c>
      <c r="B111" s="236"/>
      <c r="C111" s="236"/>
      <c r="D111" s="233"/>
      <c r="E111" s="234"/>
      <c r="F111" s="7">
        <v>103</v>
      </c>
      <c r="G111" s="54">
        <f>SUM(G112:G113)</f>
        <v>3326528.72</v>
      </c>
      <c r="H111" s="55">
        <f>SUM(H112:H113)</f>
        <v>48427800.580000006</v>
      </c>
      <c r="I111" s="53">
        <f t="shared" si="2"/>
        <v>51754329.300000004</v>
      </c>
      <c r="J111" s="54">
        <f>SUM(J112:J113)</f>
        <v>3326933.5900000003</v>
      </c>
      <c r="K111" s="55">
        <f>SUM(K112:K113)</f>
        <v>46413201.78</v>
      </c>
      <c r="L111" s="53">
        <f t="shared" si="3"/>
        <v>49740135.370000005</v>
      </c>
      <c r="N111" s="144"/>
      <c r="O111" s="144"/>
      <c r="P111" s="144"/>
    </row>
    <row r="112" spans="1:16" ht="12.75">
      <c r="A112" s="232" t="s">
        <v>240</v>
      </c>
      <c r="B112" s="233"/>
      <c r="C112" s="233"/>
      <c r="D112" s="233"/>
      <c r="E112" s="234"/>
      <c r="F112" s="7">
        <v>104</v>
      </c>
      <c r="G112" s="51">
        <v>3326528.72</v>
      </c>
      <c r="H112" s="52">
        <v>40296906.09</v>
      </c>
      <c r="I112" s="53">
        <f t="shared" si="2"/>
        <v>43623434.81</v>
      </c>
      <c r="J112" s="51">
        <v>3326528.72</v>
      </c>
      <c r="K112" s="52">
        <v>40296906.09</v>
      </c>
      <c r="L112" s="53">
        <f t="shared" si="3"/>
        <v>43623434.81</v>
      </c>
      <c r="N112" s="144"/>
      <c r="O112" s="144"/>
      <c r="P112" s="144"/>
    </row>
    <row r="113" spans="1:16" ht="12.75">
      <c r="A113" s="232" t="s">
        <v>241</v>
      </c>
      <c r="B113" s="233"/>
      <c r="C113" s="233"/>
      <c r="D113" s="233"/>
      <c r="E113" s="234"/>
      <c r="F113" s="7">
        <v>105</v>
      </c>
      <c r="G113" s="51"/>
      <c r="H113" s="52">
        <v>8130894.49</v>
      </c>
      <c r="I113" s="53">
        <f t="shared" si="2"/>
        <v>8130894.49</v>
      </c>
      <c r="J113" s="51">
        <v>404.87</v>
      </c>
      <c r="K113" s="52">
        <v>6116295.69</v>
      </c>
      <c r="L113" s="53">
        <f t="shared" si="3"/>
        <v>6116700.5600000005</v>
      </c>
      <c r="N113" s="144"/>
      <c r="O113" s="144"/>
      <c r="P113" s="144"/>
    </row>
    <row r="114" spans="1:16" ht="12.75">
      <c r="A114" s="235" t="s">
        <v>290</v>
      </c>
      <c r="B114" s="236"/>
      <c r="C114" s="236"/>
      <c r="D114" s="233"/>
      <c r="E114" s="234"/>
      <c r="F114" s="7">
        <v>106</v>
      </c>
      <c r="G114" s="51"/>
      <c r="H114" s="52"/>
      <c r="I114" s="53">
        <f t="shared" si="2"/>
        <v>0</v>
      </c>
      <c r="J114" s="51"/>
      <c r="K114" s="52"/>
      <c r="L114" s="53">
        <f t="shared" si="3"/>
        <v>0</v>
      </c>
      <c r="N114" s="144"/>
      <c r="O114" s="144"/>
      <c r="P114" s="144"/>
    </row>
    <row r="115" spans="1:16" ht="12.75">
      <c r="A115" s="235" t="s">
        <v>183</v>
      </c>
      <c r="B115" s="236"/>
      <c r="C115" s="236"/>
      <c r="D115" s="233"/>
      <c r="E115" s="234"/>
      <c r="F115" s="7">
        <v>107</v>
      </c>
      <c r="G115" s="54">
        <f>SUM(G116:G118)</f>
        <v>0</v>
      </c>
      <c r="H115" s="55">
        <f>SUM(H116:H118)</f>
        <v>0</v>
      </c>
      <c r="I115" s="53">
        <f t="shared" si="2"/>
        <v>0</v>
      </c>
      <c r="J115" s="54">
        <f>SUM(J116:J118)</f>
        <v>0</v>
      </c>
      <c r="K115" s="55">
        <f>SUM(K116:K118)</f>
        <v>0</v>
      </c>
      <c r="L115" s="53">
        <f t="shared" si="3"/>
        <v>0</v>
      </c>
      <c r="N115" s="144"/>
      <c r="O115" s="144"/>
      <c r="P115" s="144"/>
    </row>
    <row r="116" spans="1:16" ht="12.75">
      <c r="A116" s="232" t="s">
        <v>223</v>
      </c>
      <c r="B116" s="233"/>
      <c r="C116" s="233"/>
      <c r="D116" s="233"/>
      <c r="E116" s="234"/>
      <c r="F116" s="7">
        <v>108</v>
      </c>
      <c r="G116" s="51"/>
      <c r="H116" s="52"/>
      <c r="I116" s="53">
        <f t="shared" si="2"/>
        <v>0</v>
      </c>
      <c r="J116" s="51"/>
      <c r="K116" s="52"/>
      <c r="L116" s="53">
        <f t="shared" si="3"/>
        <v>0</v>
      </c>
      <c r="N116" s="144"/>
      <c r="O116" s="144"/>
      <c r="P116" s="144"/>
    </row>
    <row r="117" spans="1:16" ht="12.75">
      <c r="A117" s="232" t="s">
        <v>224</v>
      </c>
      <c r="B117" s="233"/>
      <c r="C117" s="233"/>
      <c r="D117" s="233"/>
      <c r="E117" s="234"/>
      <c r="F117" s="7">
        <v>109</v>
      </c>
      <c r="G117" s="51"/>
      <c r="H117" s="52"/>
      <c r="I117" s="53">
        <f t="shared" si="2"/>
        <v>0</v>
      </c>
      <c r="J117" s="51"/>
      <c r="K117" s="52"/>
      <c r="L117" s="53">
        <f t="shared" si="3"/>
        <v>0</v>
      </c>
      <c r="N117" s="144"/>
      <c r="O117" s="144"/>
      <c r="P117" s="144"/>
    </row>
    <row r="118" spans="1:16" ht="12.75">
      <c r="A118" s="232" t="s">
        <v>225</v>
      </c>
      <c r="B118" s="233"/>
      <c r="C118" s="233"/>
      <c r="D118" s="233"/>
      <c r="E118" s="234"/>
      <c r="F118" s="7">
        <v>110</v>
      </c>
      <c r="G118" s="51"/>
      <c r="H118" s="52"/>
      <c r="I118" s="53">
        <f t="shared" si="2"/>
        <v>0</v>
      </c>
      <c r="J118" s="51"/>
      <c r="K118" s="52"/>
      <c r="L118" s="53">
        <f t="shared" si="3"/>
        <v>0</v>
      </c>
      <c r="N118" s="144"/>
      <c r="O118" s="144"/>
      <c r="P118" s="144"/>
    </row>
    <row r="119" spans="1:16" ht="12.75">
      <c r="A119" s="235" t="s">
        <v>184</v>
      </c>
      <c r="B119" s="236"/>
      <c r="C119" s="236"/>
      <c r="D119" s="233"/>
      <c r="E119" s="234"/>
      <c r="F119" s="7">
        <v>111</v>
      </c>
      <c r="G119" s="54">
        <f>SUM(G120:G123)</f>
        <v>23424684.990000002</v>
      </c>
      <c r="H119" s="55">
        <f>SUM(H120:H123)</f>
        <v>187730443.77</v>
      </c>
      <c r="I119" s="53">
        <f t="shared" si="2"/>
        <v>211155128.76000002</v>
      </c>
      <c r="J119" s="54">
        <f>SUM(J120:J123)</f>
        <v>15001559.190000001</v>
      </c>
      <c r="K119" s="55">
        <f>SUM(K120:K123)</f>
        <v>191406328.45</v>
      </c>
      <c r="L119" s="53">
        <f t="shared" si="3"/>
        <v>206407887.64</v>
      </c>
      <c r="N119" s="144"/>
      <c r="O119" s="144"/>
      <c r="P119" s="144"/>
    </row>
    <row r="120" spans="1:16" ht="12.75">
      <c r="A120" s="232" t="s">
        <v>226</v>
      </c>
      <c r="B120" s="233"/>
      <c r="C120" s="233"/>
      <c r="D120" s="233"/>
      <c r="E120" s="234"/>
      <c r="F120" s="7">
        <v>112</v>
      </c>
      <c r="G120" s="51">
        <v>3731279.22</v>
      </c>
      <c r="H120" s="52">
        <v>79556221.54</v>
      </c>
      <c r="I120" s="53">
        <f t="shared" si="2"/>
        <v>83287500.76</v>
      </c>
      <c r="J120" s="51">
        <v>3154454.170000002</v>
      </c>
      <c r="K120" s="52">
        <v>86376804.6</v>
      </c>
      <c r="L120" s="53">
        <f t="shared" si="3"/>
        <v>89531258.77</v>
      </c>
      <c r="N120" s="144"/>
      <c r="O120" s="144"/>
      <c r="P120" s="144"/>
    </row>
    <row r="121" spans="1:16" ht="12.75">
      <c r="A121" s="232" t="s">
        <v>227</v>
      </c>
      <c r="B121" s="233"/>
      <c r="C121" s="233"/>
      <c r="D121" s="233"/>
      <c r="E121" s="234"/>
      <c r="F121" s="7">
        <v>113</v>
      </c>
      <c r="G121" s="51">
        <v>1353.29</v>
      </c>
      <c r="H121" s="52">
        <v>8956788.83</v>
      </c>
      <c r="I121" s="53">
        <f t="shared" si="2"/>
        <v>8958142.12</v>
      </c>
      <c r="J121" s="51">
        <v>5459.05</v>
      </c>
      <c r="K121" s="52">
        <v>57526609.07</v>
      </c>
      <c r="L121" s="53">
        <f t="shared" si="3"/>
        <v>57532068.12</v>
      </c>
      <c r="N121" s="144"/>
      <c r="O121" s="144"/>
      <c r="P121" s="144"/>
    </row>
    <row r="122" spans="1:16" ht="12.75">
      <c r="A122" s="232" t="s">
        <v>228</v>
      </c>
      <c r="B122" s="233"/>
      <c r="C122" s="233"/>
      <c r="D122" s="233"/>
      <c r="E122" s="234"/>
      <c r="F122" s="7">
        <v>114</v>
      </c>
      <c r="G122" s="51"/>
      <c r="H122" s="52"/>
      <c r="I122" s="53">
        <f t="shared" si="2"/>
        <v>0</v>
      </c>
      <c r="J122" s="51"/>
      <c r="K122" s="52"/>
      <c r="L122" s="53">
        <f t="shared" si="3"/>
        <v>0</v>
      </c>
      <c r="N122" s="144"/>
      <c r="O122" s="144"/>
      <c r="P122" s="144"/>
    </row>
    <row r="123" spans="1:16" ht="12.75">
      <c r="A123" s="232" t="s">
        <v>229</v>
      </c>
      <c r="B123" s="233"/>
      <c r="C123" s="233"/>
      <c r="D123" s="233"/>
      <c r="E123" s="234"/>
      <c r="F123" s="7">
        <v>115</v>
      </c>
      <c r="G123" s="51">
        <v>19692052.48</v>
      </c>
      <c r="H123" s="52">
        <v>99217433.4</v>
      </c>
      <c r="I123" s="53">
        <f t="shared" si="2"/>
        <v>118909485.88000001</v>
      </c>
      <c r="J123" s="51">
        <v>11841645.969999999</v>
      </c>
      <c r="K123" s="52">
        <v>47502914.779999994</v>
      </c>
      <c r="L123" s="53">
        <f t="shared" si="3"/>
        <v>59344560.74999999</v>
      </c>
      <c r="N123" s="144"/>
      <c r="O123" s="144"/>
      <c r="P123" s="144"/>
    </row>
    <row r="124" spans="1:16" ht="26.25" customHeight="1">
      <c r="A124" s="235" t="s">
        <v>185</v>
      </c>
      <c r="B124" s="236"/>
      <c r="C124" s="236"/>
      <c r="D124" s="233"/>
      <c r="E124" s="234"/>
      <c r="F124" s="7">
        <v>116</v>
      </c>
      <c r="G124" s="54">
        <f>SUM(G125:G126)</f>
        <v>4802806.67</v>
      </c>
      <c r="H124" s="55">
        <f>SUM(H125:H126)</f>
        <v>222405982.68</v>
      </c>
      <c r="I124" s="53">
        <f t="shared" si="2"/>
        <v>227208789.35</v>
      </c>
      <c r="J124" s="54">
        <f>SUM(J125:J126)</f>
        <v>4045065.74</v>
      </c>
      <c r="K124" s="55">
        <f>SUM(K125:K126)</f>
        <v>263402791.88000005</v>
      </c>
      <c r="L124" s="53">
        <f t="shared" si="3"/>
        <v>267447857.62000006</v>
      </c>
      <c r="N124" s="144"/>
      <c r="O124" s="144"/>
      <c r="P124" s="144"/>
    </row>
    <row r="125" spans="1:16" ht="12.75">
      <c r="A125" s="232" t="s">
        <v>230</v>
      </c>
      <c r="B125" s="233"/>
      <c r="C125" s="233"/>
      <c r="D125" s="233"/>
      <c r="E125" s="234"/>
      <c r="F125" s="7">
        <v>117</v>
      </c>
      <c r="G125" s="51"/>
      <c r="H125" s="52"/>
      <c r="I125" s="53">
        <f t="shared" si="2"/>
        <v>0</v>
      </c>
      <c r="J125" s="51"/>
      <c r="K125" s="52"/>
      <c r="L125" s="53">
        <f t="shared" si="3"/>
        <v>0</v>
      </c>
      <c r="N125" s="144"/>
      <c r="O125" s="144"/>
      <c r="P125" s="144"/>
    </row>
    <row r="126" spans="1:16" ht="12.75">
      <c r="A126" s="232" t="s">
        <v>231</v>
      </c>
      <c r="B126" s="233"/>
      <c r="C126" s="233"/>
      <c r="D126" s="233"/>
      <c r="E126" s="234"/>
      <c r="F126" s="7">
        <v>118</v>
      </c>
      <c r="G126" s="51">
        <v>4802806.67</v>
      </c>
      <c r="H126" s="52">
        <v>222405982.68</v>
      </c>
      <c r="I126" s="53">
        <f t="shared" si="2"/>
        <v>227208789.35</v>
      </c>
      <c r="J126" s="51">
        <v>4045065.74</v>
      </c>
      <c r="K126" s="52">
        <v>263402791.88000005</v>
      </c>
      <c r="L126" s="53">
        <f t="shared" si="3"/>
        <v>267447857.62000006</v>
      </c>
      <c r="N126" s="144"/>
      <c r="O126" s="144"/>
      <c r="P126" s="144"/>
    </row>
    <row r="127" spans="1:16" ht="12.75">
      <c r="A127" s="235" t="s">
        <v>186</v>
      </c>
      <c r="B127" s="236"/>
      <c r="C127" s="236"/>
      <c r="D127" s="233"/>
      <c r="E127" s="234"/>
      <c r="F127" s="7">
        <v>119</v>
      </c>
      <c r="G127" s="54">
        <f>G79+G99+G100+G107+G108+G111+G114+G115+G119+G124</f>
        <v>2320015496.8999996</v>
      </c>
      <c r="H127" s="55">
        <f>H79+H99+H100+H107+H108+H111+H114+H115+H119+H124</f>
        <v>5973792735.380001</v>
      </c>
      <c r="I127" s="53">
        <f t="shared" si="2"/>
        <v>8293808232.280001</v>
      </c>
      <c r="J127" s="54">
        <f>J79+J99+J100+J107+J108+J111+J114+J115+J119+J124</f>
        <v>2427654044.629999</v>
      </c>
      <c r="K127" s="55">
        <f>K79+K99+K100+K107+K108+K111+K114+K115+K119+K124</f>
        <v>6287659681.13</v>
      </c>
      <c r="L127" s="53">
        <f t="shared" si="3"/>
        <v>8715313725.759998</v>
      </c>
      <c r="N127" s="144"/>
      <c r="O127" s="144"/>
      <c r="P127" s="144"/>
    </row>
    <row r="128" spans="1:16" ht="12.75">
      <c r="A128" s="237" t="s">
        <v>33</v>
      </c>
      <c r="B128" s="238"/>
      <c r="C128" s="238"/>
      <c r="D128" s="239"/>
      <c r="E128" s="246"/>
      <c r="F128" s="9">
        <v>120</v>
      </c>
      <c r="G128" s="56">
        <v>0</v>
      </c>
      <c r="H128" s="57">
        <v>1177771285.45</v>
      </c>
      <c r="I128" s="58">
        <f t="shared" si="2"/>
        <v>1177771285.45</v>
      </c>
      <c r="J128" s="56">
        <v>4400.2</v>
      </c>
      <c r="K128" s="57">
        <v>1126276096.68</v>
      </c>
      <c r="L128" s="58">
        <f t="shared" si="3"/>
        <v>1126280496.88</v>
      </c>
      <c r="N128" s="144"/>
      <c r="O128" s="144"/>
      <c r="P128" s="144"/>
    </row>
    <row r="129" spans="1:16" ht="12.75">
      <c r="A129" s="247" t="s">
        <v>392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9"/>
      <c r="N129" s="144"/>
      <c r="O129" s="144"/>
      <c r="P129" s="144"/>
    </row>
    <row r="130" spans="1:12" ht="12.75">
      <c r="A130" s="220" t="s">
        <v>55</v>
      </c>
      <c r="B130" s="222"/>
      <c r="C130" s="222"/>
      <c r="D130" s="222"/>
      <c r="E130" s="222"/>
      <c r="F130" s="6">
        <v>121</v>
      </c>
      <c r="G130" s="25">
        <f>SUM(G131:G132)</f>
        <v>153793344.14999998</v>
      </c>
      <c r="H130" s="26">
        <f>SUM(H131:H132)</f>
        <v>1711684604.3500001</v>
      </c>
      <c r="I130" s="27">
        <f>G130+H130</f>
        <v>1865477948.5</v>
      </c>
      <c r="J130" s="25">
        <f>SUM(J131:J132)</f>
        <v>142230256.52999994</v>
      </c>
      <c r="K130" s="26">
        <f>SUM(K131:K132)</f>
        <v>1727004275.6699998</v>
      </c>
      <c r="L130" s="27">
        <f>J130+K130</f>
        <v>1869234532.1999998</v>
      </c>
    </row>
    <row r="131" spans="1:12" ht="12.75">
      <c r="A131" s="235" t="s">
        <v>97</v>
      </c>
      <c r="B131" s="236"/>
      <c r="C131" s="236"/>
      <c r="D131" s="236"/>
      <c r="E131" s="244"/>
      <c r="F131" s="7">
        <v>122</v>
      </c>
      <c r="G131" s="2">
        <f>+G79</f>
        <v>153793344.14999998</v>
      </c>
      <c r="H131" s="2">
        <f>+H79</f>
        <v>1711684604.3500001</v>
      </c>
      <c r="I131" s="28">
        <f>G131+H131</f>
        <v>1865477948.5</v>
      </c>
      <c r="J131" s="2">
        <f>+J79</f>
        <v>142230256.52999994</v>
      </c>
      <c r="K131" s="2">
        <f>+K79</f>
        <v>1727004275.6699998</v>
      </c>
      <c r="L131" s="28">
        <f>J131+K131</f>
        <v>1869234532.1999998</v>
      </c>
    </row>
    <row r="132" spans="1:12" ht="12.75">
      <c r="A132" s="237" t="s">
        <v>98</v>
      </c>
      <c r="B132" s="238"/>
      <c r="C132" s="238"/>
      <c r="D132" s="238"/>
      <c r="E132" s="245"/>
      <c r="F132" s="8">
        <v>123</v>
      </c>
      <c r="G132" s="4"/>
      <c r="H132" s="5"/>
      <c r="I132" s="29">
        <f>G132+H132</f>
        <v>0</v>
      </c>
      <c r="J132" s="4"/>
      <c r="K132" s="5"/>
      <c r="L132" s="29">
        <f>J132+K132</f>
        <v>0</v>
      </c>
    </row>
    <row r="133" spans="1:13" ht="12.75">
      <c r="A133" s="127" t="s">
        <v>364</v>
      </c>
      <c r="B133" s="128"/>
      <c r="C133" s="128"/>
      <c r="D133" s="128"/>
      <c r="E133" s="128"/>
      <c r="F133" s="128"/>
      <c r="G133" s="128"/>
      <c r="H133" s="129"/>
      <c r="I133" s="129"/>
      <c r="J133" s="129"/>
      <c r="K133" s="126"/>
      <c r="L133" s="126"/>
      <c r="M133" s="130"/>
    </row>
    <row r="134" spans="1:13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9" ht="12.75">
      <c r="I139" s="143"/>
    </row>
    <row r="141" spans="7:12" ht="12.75">
      <c r="G141" s="143"/>
      <c r="H141" s="143"/>
      <c r="I141" s="143"/>
      <c r="J141" s="143"/>
      <c r="K141" s="143"/>
      <c r="L141" s="14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130:L130 A124:F124 A120:F123 A109:F119 A65:F66 I8:K8 K9:K11 K14 K18 K20 K24:K25 K28 K33 K39 I131" formula="1"/>
    <ignoredError sqref="A108:F108 A67:F69 A73:F74 A70:F72 A75:F76 A125:F128 A129:L129 I9:J11 G45:I45 I77 A85:F87 A80:F84 A79:F79 A77:F77 A78:L78 I96:K96 I89:K89 I93:K93 I100:K100 I85:K85 I80:K80 I79:K79 I88 I107 I108:J108 I18:J18 I15:I17 I24:J25 I21:I23 I28:J28 I26 I33:J33 I29:I31 I39:J39 I34:I38 I40 G53:I53 I46:I48 G56:I57 I54:I55 G61:I61 I58:I59 I60 G65:I66 I62:I64 I70 I67:I69 G72:I72 I71 G76:I76 I73:I75 I83:I84 I81:I82 I86:I87 I90:I92 I94:I95 I99:K99 I97 I101:I106 I111:J111 I109:I110 I114:J119 I112:I113 I124:J124 I120:I123 I127:J127 I126 I49:I52 I14:J14 I12:I13 I20:J20 I19 I27 I32 I98 I125 I128" formula="1" formulaRange="1"/>
    <ignoredError sqref="A107:F107 M70:M72 M78 M75:M77 M73:M74 M80:M84 M79 M88 M85:M87 I41 G43:I43 A88:F88 A100:F106 A94:F99 A89:F92 A93:F93 G79:H79 G80:H80 G85:H85 G100:H100 G93:H93 G89:H89 G96:H96 L88 L79 L80:L84 L85:L87 L100:L106 L93 L89:L92 L94:L99 K108 I42 I44 L77 G99:H99 K111 K114:K115 K117:K119 K124 K127" formulaRange="1"/>
    <ignoredError sqref="J131:K131 G131:H1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="90" zoomScaleSheetLayoutView="90" zoomScalePageLayoutView="0" workbookViewId="0" topLeftCell="A1">
      <selection activeCell="Q12" sqref="Q12"/>
    </sheetView>
  </sheetViews>
  <sheetFormatPr defaultColWidth="9.140625" defaultRowHeight="12.75"/>
  <cols>
    <col min="1" max="6" width="9.140625" style="24" customWidth="1"/>
    <col min="7" max="12" width="12.7109375" style="24" customWidth="1"/>
    <col min="13" max="16384" width="9.140625" style="24" customWidth="1"/>
  </cols>
  <sheetData>
    <row r="1" spans="1:12" ht="15.75">
      <c r="A1" s="250" t="s">
        <v>367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2.75">
      <c r="A2" s="228" t="s">
        <v>400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.75">
      <c r="A3" s="114"/>
      <c r="B3" s="113"/>
      <c r="C3" s="113"/>
      <c r="D3" s="115"/>
      <c r="E3" s="115"/>
      <c r="F3" s="115"/>
      <c r="G3" s="115"/>
      <c r="H3" s="115"/>
      <c r="I3" s="116"/>
      <c r="J3" s="116"/>
      <c r="K3" s="251" t="s">
        <v>58</v>
      </c>
      <c r="L3" s="251"/>
    </row>
    <row r="4" spans="1:12" ht="12.75" customHeight="1">
      <c r="A4" s="224" t="s">
        <v>2</v>
      </c>
      <c r="B4" s="225"/>
      <c r="C4" s="225"/>
      <c r="D4" s="225"/>
      <c r="E4" s="225"/>
      <c r="F4" s="224" t="s">
        <v>221</v>
      </c>
      <c r="G4" s="224" t="s">
        <v>365</v>
      </c>
      <c r="H4" s="225"/>
      <c r="I4" s="225"/>
      <c r="J4" s="224" t="s">
        <v>366</v>
      </c>
      <c r="K4" s="225"/>
      <c r="L4" s="225"/>
    </row>
    <row r="5" spans="1:12" ht="12.75">
      <c r="A5" s="225"/>
      <c r="B5" s="225"/>
      <c r="C5" s="225"/>
      <c r="D5" s="225"/>
      <c r="E5" s="225"/>
      <c r="F5" s="225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4">
        <v>1</v>
      </c>
      <c r="B6" s="224"/>
      <c r="C6" s="224"/>
      <c r="D6" s="224"/>
      <c r="E6" s="224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9" ht="12.75">
      <c r="A7" s="220" t="s">
        <v>99</v>
      </c>
      <c r="B7" s="222"/>
      <c r="C7" s="222"/>
      <c r="D7" s="222"/>
      <c r="E7" s="223"/>
      <c r="F7" s="6">
        <v>124</v>
      </c>
      <c r="G7" s="48">
        <f>SUM(G8:G15)</f>
        <v>79484410.89999999</v>
      </c>
      <c r="H7" s="49">
        <f>SUM(H8:H15)</f>
        <v>419079255.42000014</v>
      </c>
      <c r="I7" s="50">
        <f>G7+H7</f>
        <v>498563666.3200001</v>
      </c>
      <c r="J7" s="48">
        <f>SUM(J8:J15)</f>
        <v>93870972.80999997</v>
      </c>
      <c r="K7" s="49">
        <f>SUM(K8:K15)</f>
        <v>395378562.8699997</v>
      </c>
      <c r="L7" s="50">
        <f>J7+K7</f>
        <v>489249535.6799997</v>
      </c>
      <c r="N7" s="144"/>
      <c r="O7" s="144"/>
      <c r="P7" s="144"/>
      <c r="Q7" s="144"/>
      <c r="R7" s="144"/>
      <c r="S7" s="144"/>
    </row>
    <row r="8" spans="1:19" ht="12.75">
      <c r="A8" s="232" t="s">
        <v>196</v>
      </c>
      <c r="B8" s="233"/>
      <c r="C8" s="233"/>
      <c r="D8" s="233"/>
      <c r="E8" s="234"/>
      <c r="F8" s="7">
        <v>125</v>
      </c>
      <c r="G8" s="51">
        <v>79288421.47999999</v>
      </c>
      <c r="H8" s="52">
        <v>539004568.3400002</v>
      </c>
      <c r="I8" s="53">
        <f aca="true" t="shared" si="0" ref="I8:I71">G8+H8</f>
        <v>618292989.8200002</v>
      </c>
      <c r="J8" s="51">
        <v>94047501.65999997</v>
      </c>
      <c r="K8" s="52">
        <v>473857333.4499997</v>
      </c>
      <c r="L8" s="53">
        <f aca="true" t="shared" si="1" ref="L8:L71">J8+K8</f>
        <v>567904835.1099997</v>
      </c>
      <c r="N8" s="144"/>
      <c r="O8" s="144"/>
      <c r="P8" s="144"/>
      <c r="Q8" s="144"/>
      <c r="R8" s="144"/>
      <c r="S8" s="144"/>
    </row>
    <row r="9" spans="1:19" ht="12.75">
      <c r="A9" s="232" t="s">
        <v>197</v>
      </c>
      <c r="B9" s="233"/>
      <c r="C9" s="233"/>
      <c r="D9" s="233"/>
      <c r="E9" s="234"/>
      <c r="F9" s="7">
        <v>126</v>
      </c>
      <c r="G9" s="51">
        <v>0</v>
      </c>
      <c r="H9" s="52">
        <v>0</v>
      </c>
      <c r="I9" s="53">
        <f t="shared" si="0"/>
        <v>0</v>
      </c>
      <c r="J9" s="51">
        <v>0</v>
      </c>
      <c r="K9" s="52">
        <v>0</v>
      </c>
      <c r="L9" s="53">
        <f t="shared" si="1"/>
        <v>0</v>
      </c>
      <c r="N9" s="144"/>
      <c r="O9" s="144"/>
      <c r="P9" s="144"/>
      <c r="Q9" s="144"/>
      <c r="R9" s="144"/>
      <c r="S9" s="144"/>
    </row>
    <row r="10" spans="1:19" ht="25.5" customHeight="1">
      <c r="A10" s="232" t="s">
        <v>198</v>
      </c>
      <c r="B10" s="233"/>
      <c r="C10" s="233"/>
      <c r="D10" s="233"/>
      <c r="E10" s="234"/>
      <c r="F10" s="7">
        <v>127</v>
      </c>
      <c r="G10" s="51">
        <v>0</v>
      </c>
      <c r="H10" s="52">
        <v>-14710834.399999999</v>
      </c>
      <c r="I10" s="53">
        <f t="shared" si="0"/>
        <v>-14710834.399999999</v>
      </c>
      <c r="J10" s="51">
        <v>0</v>
      </c>
      <c r="K10" s="52">
        <v>-5871567.940000014</v>
      </c>
      <c r="L10" s="53">
        <f t="shared" si="1"/>
        <v>-5871567.940000014</v>
      </c>
      <c r="N10" s="144"/>
      <c r="O10" s="144"/>
      <c r="P10" s="144"/>
      <c r="Q10" s="144"/>
      <c r="R10" s="144"/>
      <c r="S10" s="144"/>
    </row>
    <row r="11" spans="1:19" ht="12.75">
      <c r="A11" s="232" t="s">
        <v>199</v>
      </c>
      <c r="B11" s="233"/>
      <c r="C11" s="233"/>
      <c r="D11" s="233"/>
      <c r="E11" s="234"/>
      <c r="F11" s="7">
        <v>128</v>
      </c>
      <c r="G11" s="51">
        <v>-7301.630000000005</v>
      </c>
      <c r="H11" s="52">
        <v>-85746362.86</v>
      </c>
      <c r="I11" s="53">
        <f t="shared" si="0"/>
        <v>-85753664.49</v>
      </c>
      <c r="J11" s="51">
        <v>-5459.0500000000175</v>
      </c>
      <c r="K11" s="52">
        <v>-81314546.07999998</v>
      </c>
      <c r="L11" s="53">
        <f t="shared" si="1"/>
        <v>-81320005.12999998</v>
      </c>
      <c r="N11" s="144"/>
      <c r="O11" s="144"/>
      <c r="P11" s="144"/>
      <c r="Q11" s="144"/>
      <c r="R11" s="144"/>
      <c r="S11" s="144"/>
    </row>
    <row r="12" spans="1:19" ht="12.75">
      <c r="A12" s="232" t="s">
        <v>200</v>
      </c>
      <c r="B12" s="233"/>
      <c r="C12" s="233"/>
      <c r="D12" s="233"/>
      <c r="E12" s="234"/>
      <c r="F12" s="7">
        <v>129</v>
      </c>
      <c r="G12" s="51">
        <v>0</v>
      </c>
      <c r="H12" s="52">
        <v>0</v>
      </c>
      <c r="I12" s="53">
        <f t="shared" si="0"/>
        <v>0</v>
      </c>
      <c r="J12" s="51">
        <v>0</v>
      </c>
      <c r="K12" s="52">
        <v>-195882.86999999988</v>
      </c>
      <c r="L12" s="53">
        <f t="shared" si="1"/>
        <v>-195882.86999999988</v>
      </c>
      <c r="N12" s="144"/>
      <c r="O12" s="144"/>
      <c r="P12" s="144"/>
      <c r="Q12" s="144"/>
      <c r="R12" s="144"/>
      <c r="S12" s="144"/>
    </row>
    <row r="13" spans="1:19" ht="12.75">
      <c r="A13" s="232" t="s">
        <v>201</v>
      </c>
      <c r="B13" s="233"/>
      <c r="C13" s="233"/>
      <c r="D13" s="233"/>
      <c r="E13" s="234"/>
      <c r="F13" s="7">
        <v>130</v>
      </c>
      <c r="G13" s="51">
        <v>223473.28</v>
      </c>
      <c r="H13" s="52">
        <v>-9803304.969999999</v>
      </c>
      <c r="I13" s="53">
        <f t="shared" si="0"/>
        <v>-9579831.69</v>
      </c>
      <c r="J13" s="51">
        <v>-173574.33000000002</v>
      </c>
      <c r="K13" s="52">
        <v>-3361996.120000005</v>
      </c>
      <c r="L13" s="53">
        <f t="shared" si="1"/>
        <v>-3535570.450000005</v>
      </c>
      <c r="N13" s="144"/>
      <c r="O13" s="144"/>
      <c r="P13" s="144"/>
      <c r="Q13" s="144"/>
      <c r="R13" s="144"/>
      <c r="S13" s="144"/>
    </row>
    <row r="14" spans="1:19" ht="12.75">
      <c r="A14" s="232" t="s">
        <v>202</v>
      </c>
      <c r="B14" s="233"/>
      <c r="C14" s="233"/>
      <c r="D14" s="233"/>
      <c r="E14" s="234"/>
      <c r="F14" s="7">
        <v>131</v>
      </c>
      <c r="G14" s="51">
        <v>-20182.230000000003</v>
      </c>
      <c r="H14" s="52">
        <v>-9664810.690000005</v>
      </c>
      <c r="I14" s="53">
        <f t="shared" si="0"/>
        <v>-9684992.920000006</v>
      </c>
      <c r="J14" s="51">
        <v>2504.5299999999997</v>
      </c>
      <c r="K14" s="52">
        <v>12198737.059999999</v>
      </c>
      <c r="L14" s="53">
        <f t="shared" si="1"/>
        <v>12201241.589999998</v>
      </c>
      <c r="N14" s="144"/>
      <c r="O14" s="144"/>
      <c r="P14" s="144"/>
      <c r="Q14" s="144"/>
      <c r="R14" s="144"/>
      <c r="S14" s="144"/>
    </row>
    <row r="15" spans="1:19" ht="12.75">
      <c r="A15" s="232" t="s">
        <v>242</v>
      </c>
      <c r="B15" s="233"/>
      <c r="C15" s="233"/>
      <c r="D15" s="233"/>
      <c r="E15" s="234"/>
      <c r="F15" s="7">
        <v>132</v>
      </c>
      <c r="G15" s="51">
        <v>0</v>
      </c>
      <c r="H15" s="52">
        <v>0</v>
      </c>
      <c r="I15" s="53">
        <f t="shared" si="0"/>
        <v>0</v>
      </c>
      <c r="J15" s="51">
        <v>0</v>
      </c>
      <c r="K15" s="52">
        <v>66485.36999999988</v>
      </c>
      <c r="L15" s="53">
        <f t="shared" si="1"/>
        <v>66485.36999999988</v>
      </c>
      <c r="N15" s="144"/>
      <c r="O15" s="144"/>
      <c r="P15" s="144"/>
      <c r="Q15" s="144"/>
      <c r="R15" s="144"/>
      <c r="S15" s="144"/>
    </row>
    <row r="16" spans="1:19" ht="24.75" customHeight="1">
      <c r="A16" s="235" t="s">
        <v>100</v>
      </c>
      <c r="B16" s="233"/>
      <c r="C16" s="233"/>
      <c r="D16" s="233"/>
      <c r="E16" s="234"/>
      <c r="F16" s="7">
        <v>133</v>
      </c>
      <c r="G16" s="54">
        <f>G17+G18+G22+G23+G24+G28+G29</f>
        <v>25125169.050000004</v>
      </c>
      <c r="H16" s="55">
        <f>H17+H18+H22+H23+H24+H28+H29</f>
        <v>56809138.98</v>
      </c>
      <c r="I16" s="53">
        <f t="shared" si="0"/>
        <v>81934308.03</v>
      </c>
      <c r="J16" s="54">
        <f>J17+J18+J22+J23+J24+J28+J29</f>
        <v>32564099.81</v>
      </c>
      <c r="K16" s="55">
        <f>K17+K18+K22+K23+K24+K28+K29</f>
        <v>64113516.84000002</v>
      </c>
      <c r="L16" s="53">
        <f t="shared" si="1"/>
        <v>96677616.65000002</v>
      </c>
      <c r="N16" s="144"/>
      <c r="O16" s="144"/>
      <c r="P16" s="144"/>
      <c r="Q16" s="144"/>
      <c r="R16" s="144"/>
      <c r="S16" s="144"/>
    </row>
    <row r="17" spans="1:19" ht="19.5" customHeight="1">
      <c r="A17" s="232" t="s">
        <v>219</v>
      </c>
      <c r="B17" s="233"/>
      <c r="C17" s="233"/>
      <c r="D17" s="233"/>
      <c r="E17" s="234"/>
      <c r="F17" s="7">
        <v>134</v>
      </c>
      <c r="G17" s="51">
        <v>0</v>
      </c>
      <c r="H17" s="52">
        <v>22152981.36</v>
      </c>
      <c r="I17" s="53">
        <f t="shared" si="0"/>
        <v>22152981.36</v>
      </c>
      <c r="J17" s="51">
        <v>0</v>
      </c>
      <c r="K17" s="52">
        <v>17576603.25</v>
      </c>
      <c r="L17" s="53">
        <f t="shared" si="1"/>
        <v>17576603.25</v>
      </c>
      <c r="N17" s="144"/>
      <c r="O17" s="144"/>
      <c r="P17" s="144"/>
      <c r="Q17" s="144"/>
      <c r="R17" s="144"/>
      <c r="S17" s="144"/>
    </row>
    <row r="18" spans="1:19" ht="26.25" customHeight="1">
      <c r="A18" s="232" t="s">
        <v>204</v>
      </c>
      <c r="B18" s="233"/>
      <c r="C18" s="233"/>
      <c r="D18" s="233"/>
      <c r="E18" s="234"/>
      <c r="F18" s="7">
        <v>135</v>
      </c>
      <c r="G18" s="54">
        <f>SUM(G19:G21)</f>
        <v>0</v>
      </c>
      <c r="H18" s="55">
        <f>SUM(H19:H21)</f>
        <v>6486939.159999999</v>
      </c>
      <c r="I18" s="53">
        <f t="shared" si="0"/>
        <v>6486939.159999999</v>
      </c>
      <c r="J18" s="54">
        <f>SUM(J19:J21)</f>
        <v>0</v>
      </c>
      <c r="K18" s="55">
        <f>SUM(K19:K21)</f>
        <v>6567793.48</v>
      </c>
      <c r="L18" s="53">
        <f t="shared" si="1"/>
        <v>6567793.48</v>
      </c>
      <c r="N18" s="144"/>
      <c r="O18" s="144"/>
      <c r="P18" s="144"/>
      <c r="Q18" s="144"/>
      <c r="R18" s="144"/>
      <c r="S18" s="144"/>
    </row>
    <row r="19" spans="1:19" ht="12.75">
      <c r="A19" s="232" t="s">
        <v>243</v>
      </c>
      <c r="B19" s="233"/>
      <c r="C19" s="233"/>
      <c r="D19" s="233"/>
      <c r="E19" s="234"/>
      <c r="F19" s="7">
        <v>136</v>
      </c>
      <c r="G19" s="51">
        <v>0</v>
      </c>
      <c r="H19" s="52">
        <v>6486939.159999999</v>
      </c>
      <c r="I19" s="53">
        <f t="shared" si="0"/>
        <v>6486939.159999999</v>
      </c>
      <c r="J19" s="51">
        <v>0</v>
      </c>
      <c r="K19" s="52">
        <v>6567793.48</v>
      </c>
      <c r="L19" s="53">
        <f t="shared" si="1"/>
        <v>6567793.48</v>
      </c>
      <c r="N19" s="144"/>
      <c r="O19" s="144"/>
      <c r="P19" s="144"/>
      <c r="Q19" s="144"/>
      <c r="R19" s="144"/>
      <c r="S19" s="144"/>
    </row>
    <row r="20" spans="1:19" ht="24" customHeight="1">
      <c r="A20" s="232" t="s">
        <v>54</v>
      </c>
      <c r="B20" s="233"/>
      <c r="C20" s="233"/>
      <c r="D20" s="233"/>
      <c r="E20" s="234"/>
      <c r="F20" s="7">
        <v>137</v>
      </c>
      <c r="G20" s="51">
        <v>0</v>
      </c>
      <c r="H20" s="52">
        <v>0</v>
      </c>
      <c r="I20" s="53">
        <f t="shared" si="0"/>
        <v>0</v>
      </c>
      <c r="J20" s="51">
        <v>0</v>
      </c>
      <c r="K20" s="52">
        <v>0</v>
      </c>
      <c r="L20" s="53">
        <f t="shared" si="1"/>
        <v>0</v>
      </c>
      <c r="N20" s="144"/>
      <c r="O20" s="144"/>
      <c r="P20" s="144"/>
      <c r="Q20" s="144"/>
      <c r="R20" s="144"/>
      <c r="S20" s="144"/>
    </row>
    <row r="21" spans="1:19" ht="12.75">
      <c r="A21" s="232" t="s">
        <v>244</v>
      </c>
      <c r="B21" s="233"/>
      <c r="C21" s="233"/>
      <c r="D21" s="233"/>
      <c r="E21" s="234"/>
      <c r="F21" s="7">
        <v>138</v>
      </c>
      <c r="G21" s="51">
        <v>0</v>
      </c>
      <c r="H21" s="52">
        <v>0</v>
      </c>
      <c r="I21" s="53">
        <f t="shared" si="0"/>
        <v>0</v>
      </c>
      <c r="J21" s="51">
        <v>0</v>
      </c>
      <c r="K21" s="52">
        <v>0</v>
      </c>
      <c r="L21" s="53">
        <f t="shared" si="1"/>
        <v>0</v>
      </c>
      <c r="N21" s="144"/>
      <c r="O21" s="144"/>
      <c r="P21" s="144"/>
      <c r="Q21" s="144"/>
      <c r="R21" s="144"/>
      <c r="S21" s="144"/>
    </row>
    <row r="22" spans="1:19" ht="12.75">
      <c r="A22" s="232" t="s">
        <v>245</v>
      </c>
      <c r="B22" s="233"/>
      <c r="C22" s="233"/>
      <c r="D22" s="233"/>
      <c r="E22" s="234"/>
      <c r="F22" s="7">
        <v>139</v>
      </c>
      <c r="G22" s="51">
        <v>26751535.460000005</v>
      </c>
      <c r="H22" s="52">
        <v>23929557.92</v>
      </c>
      <c r="I22" s="53">
        <f t="shared" si="0"/>
        <v>50681093.38000001</v>
      </c>
      <c r="J22" s="51">
        <v>31302431.990000002</v>
      </c>
      <c r="K22" s="52">
        <v>28933569.27000001</v>
      </c>
      <c r="L22" s="53">
        <f t="shared" si="1"/>
        <v>60236001.26000001</v>
      </c>
      <c r="N22" s="144"/>
      <c r="O22" s="144"/>
      <c r="P22" s="144"/>
      <c r="Q22" s="144"/>
      <c r="R22" s="144"/>
      <c r="S22" s="144"/>
    </row>
    <row r="23" spans="1:19" ht="20.25" customHeight="1">
      <c r="A23" s="232" t="s">
        <v>268</v>
      </c>
      <c r="B23" s="233"/>
      <c r="C23" s="233"/>
      <c r="D23" s="233"/>
      <c r="E23" s="234"/>
      <c r="F23" s="7">
        <v>140</v>
      </c>
      <c r="G23" s="51">
        <v>871193.06</v>
      </c>
      <c r="H23" s="52">
        <v>3319627.9299999997</v>
      </c>
      <c r="I23" s="53">
        <f t="shared" si="0"/>
        <v>4190820.9899999998</v>
      </c>
      <c r="J23" s="51">
        <v>381032.94999999995</v>
      </c>
      <c r="K23" s="52">
        <v>-95411.69</v>
      </c>
      <c r="L23" s="53">
        <f t="shared" si="1"/>
        <v>285621.25999999995</v>
      </c>
      <c r="N23" s="144"/>
      <c r="O23" s="144"/>
      <c r="P23" s="144"/>
      <c r="Q23" s="144"/>
      <c r="R23" s="144"/>
      <c r="S23" s="144"/>
    </row>
    <row r="24" spans="1:19" ht="19.5" customHeight="1">
      <c r="A24" s="232" t="s">
        <v>101</v>
      </c>
      <c r="B24" s="233"/>
      <c r="C24" s="233"/>
      <c r="D24" s="233"/>
      <c r="E24" s="234"/>
      <c r="F24" s="7">
        <v>141</v>
      </c>
      <c r="G24" s="54">
        <f>SUM(G25:G27)</f>
        <v>957495.42</v>
      </c>
      <c r="H24" s="55">
        <f>SUM(H25:H27)</f>
        <v>1182256.21</v>
      </c>
      <c r="I24" s="53">
        <f t="shared" si="0"/>
        <v>2139751.63</v>
      </c>
      <c r="J24" s="54">
        <f>SUM(J25:J27)</f>
        <v>756424.1500000001</v>
      </c>
      <c r="K24" s="55">
        <f>SUM(K25:K27)</f>
        <v>4703167.430000002</v>
      </c>
      <c r="L24" s="53">
        <f t="shared" si="1"/>
        <v>5459591.580000002</v>
      </c>
      <c r="N24" s="144"/>
      <c r="O24" s="144"/>
      <c r="P24" s="144"/>
      <c r="Q24" s="144"/>
      <c r="R24" s="144"/>
      <c r="S24" s="144"/>
    </row>
    <row r="25" spans="1:19" ht="12.75">
      <c r="A25" s="232" t="s">
        <v>246</v>
      </c>
      <c r="B25" s="233"/>
      <c r="C25" s="233"/>
      <c r="D25" s="233"/>
      <c r="E25" s="234"/>
      <c r="F25" s="7">
        <v>142</v>
      </c>
      <c r="G25" s="51">
        <v>957495.42</v>
      </c>
      <c r="H25" s="52">
        <v>1167964.21</v>
      </c>
      <c r="I25" s="53">
        <f t="shared" si="0"/>
        <v>2125459.63</v>
      </c>
      <c r="J25" s="51">
        <v>7120.939999999944</v>
      </c>
      <c r="K25" s="52">
        <v>516049.08999999985</v>
      </c>
      <c r="L25" s="53">
        <f t="shared" si="1"/>
        <v>523170.0299999998</v>
      </c>
      <c r="N25" s="144"/>
      <c r="O25" s="144"/>
      <c r="P25" s="144"/>
      <c r="Q25" s="144"/>
      <c r="R25" s="144"/>
      <c r="S25" s="144"/>
    </row>
    <row r="26" spans="1:19" ht="12.75">
      <c r="A26" s="232" t="s">
        <v>247</v>
      </c>
      <c r="B26" s="233"/>
      <c r="C26" s="233"/>
      <c r="D26" s="233"/>
      <c r="E26" s="234"/>
      <c r="F26" s="7">
        <v>143</v>
      </c>
      <c r="G26" s="51">
        <v>0</v>
      </c>
      <c r="H26" s="52">
        <v>14292</v>
      </c>
      <c r="I26" s="53">
        <f t="shared" si="0"/>
        <v>14292</v>
      </c>
      <c r="J26" s="51">
        <v>749303.2100000002</v>
      </c>
      <c r="K26" s="52">
        <v>4187118.3400000012</v>
      </c>
      <c r="L26" s="53">
        <f t="shared" si="1"/>
        <v>4936421.550000002</v>
      </c>
      <c r="N26" s="144"/>
      <c r="O26" s="144"/>
      <c r="P26" s="144"/>
      <c r="Q26" s="144"/>
      <c r="R26" s="144"/>
      <c r="S26" s="144"/>
    </row>
    <row r="27" spans="1:19" ht="12.75">
      <c r="A27" s="232" t="s">
        <v>7</v>
      </c>
      <c r="B27" s="233"/>
      <c r="C27" s="233"/>
      <c r="D27" s="233"/>
      <c r="E27" s="234"/>
      <c r="F27" s="7">
        <v>144</v>
      </c>
      <c r="G27" s="51">
        <v>0</v>
      </c>
      <c r="H27" s="52">
        <v>0</v>
      </c>
      <c r="I27" s="53">
        <f t="shared" si="0"/>
        <v>0</v>
      </c>
      <c r="J27" s="51">
        <v>0</v>
      </c>
      <c r="K27" s="52">
        <v>0</v>
      </c>
      <c r="L27" s="53">
        <f t="shared" si="1"/>
        <v>0</v>
      </c>
      <c r="N27" s="144"/>
      <c r="O27" s="144"/>
      <c r="P27" s="144"/>
      <c r="Q27" s="144"/>
      <c r="R27" s="144"/>
      <c r="S27" s="144"/>
    </row>
    <row r="28" spans="1:19" ht="12.75">
      <c r="A28" s="232" t="s">
        <v>8</v>
      </c>
      <c r="B28" s="233"/>
      <c r="C28" s="233"/>
      <c r="D28" s="233"/>
      <c r="E28" s="234"/>
      <c r="F28" s="7">
        <v>145</v>
      </c>
      <c r="G28" s="51">
        <v>-3537706.39</v>
      </c>
      <c r="H28" s="52">
        <v>-1635576.51</v>
      </c>
      <c r="I28" s="53">
        <f t="shared" si="0"/>
        <v>-5173282.9</v>
      </c>
      <c r="J28" s="51">
        <v>0</v>
      </c>
      <c r="K28" s="52">
        <v>-5833659.43</v>
      </c>
      <c r="L28" s="53">
        <f t="shared" si="1"/>
        <v>-5833659.43</v>
      </c>
      <c r="N28" s="144"/>
      <c r="O28" s="144"/>
      <c r="P28" s="144"/>
      <c r="Q28" s="144"/>
      <c r="R28" s="144"/>
      <c r="S28" s="144"/>
    </row>
    <row r="29" spans="1:19" ht="12.75">
      <c r="A29" s="232" t="s">
        <v>9</v>
      </c>
      <c r="B29" s="233"/>
      <c r="C29" s="233"/>
      <c r="D29" s="233"/>
      <c r="E29" s="234"/>
      <c r="F29" s="7">
        <v>146</v>
      </c>
      <c r="G29" s="51">
        <v>82651.5</v>
      </c>
      <c r="H29" s="52">
        <v>1373352.91</v>
      </c>
      <c r="I29" s="53">
        <f t="shared" si="0"/>
        <v>1456004.41</v>
      </c>
      <c r="J29" s="51">
        <v>124210.71999999997</v>
      </c>
      <c r="K29" s="52">
        <v>12261454.530000001</v>
      </c>
      <c r="L29" s="53">
        <f t="shared" si="1"/>
        <v>12385665.250000002</v>
      </c>
      <c r="N29" s="144"/>
      <c r="O29" s="144"/>
      <c r="P29" s="144"/>
      <c r="Q29" s="144"/>
      <c r="R29" s="144"/>
      <c r="S29" s="144"/>
    </row>
    <row r="30" spans="1:19" ht="12.75">
      <c r="A30" s="235" t="s">
        <v>10</v>
      </c>
      <c r="B30" s="233"/>
      <c r="C30" s="233"/>
      <c r="D30" s="233"/>
      <c r="E30" s="234"/>
      <c r="F30" s="7">
        <v>147</v>
      </c>
      <c r="G30" s="51">
        <v>1836.1000000000004</v>
      </c>
      <c r="H30" s="52">
        <v>5298278.619999999</v>
      </c>
      <c r="I30" s="53">
        <f t="shared" si="0"/>
        <v>5300114.719999999</v>
      </c>
      <c r="J30" s="51">
        <v>3061.76</v>
      </c>
      <c r="K30" s="52">
        <v>7321963.139999999</v>
      </c>
      <c r="L30" s="53">
        <f t="shared" si="1"/>
        <v>7325024.8999999985</v>
      </c>
      <c r="N30" s="144"/>
      <c r="O30" s="144"/>
      <c r="P30" s="144"/>
      <c r="Q30" s="144"/>
      <c r="R30" s="144"/>
      <c r="S30" s="144"/>
    </row>
    <row r="31" spans="1:19" ht="21.75" customHeight="1">
      <c r="A31" s="235" t="s">
        <v>11</v>
      </c>
      <c r="B31" s="233"/>
      <c r="C31" s="233"/>
      <c r="D31" s="233"/>
      <c r="E31" s="234"/>
      <c r="F31" s="7">
        <v>148</v>
      </c>
      <c r="G31" s="51">
        <v>43376.19999999998</v>
      </c>
      <c r="H31" s="52">
        <v>3780766.500000002</v>
      </c>
      <c r="I31" s="53">
        <f t="shared" si="0"/>
        <v>3824142.700000002</v>
      </c>
      <c r="J31" s="51">
        <v>10086.27</v>
      </c>
      <c r="K31" s="52">
        <v>3739318.3400000026</v>
      </c>
      <c r="L31" s="53">
        <f t="shared" si="1"/>
        <v>3749404.6100000027</v>
      </c>
      <c r="N31" s="144"/>
      <c r="O31" s="144"/>
      <c r="P31" s="144"/>
      <c r="Q31" s="144"/>
      <c r="R31" s="144"/>
      <c r="S31" s="144"/>
    </row>
    <row r="32" spans="1:19" ht="12.75">
      <c r="A32" s="235" t="s">
        <v>12</v>
      </c>
      <c r="B32" s="233"/>
      <c r="C32" s="233"/>
      <c r="D32" s="233"/>
      <c r="E32" s="234"/>
      <c r="F32" s="7">
        <v>149</v>
      </c>
      <c r="G32" s="51">
        <v>2432614.5599999996</v>
      </c>
      <c r="H32" s="52">
        <v>26343090</v>
      </c>
      <c r="I32" s="53">
        <f t="shared" si="0"/>
        <v>28775704.56</v>
      </c>
      <c r="J32" s="51">
        <v>58974.229999999996</v>
      </c>
      <c r="K32" s="52">
        <v>1948125.2599999905</v>
      </c>
      <c r="L32" s="53">
        <f t="shared" si="1"/>
        <v>2007099.4899999904</v>
      </c>
      <c r="N32" s="144"/>
      <c r="O32" s="144"/>
      <c r="P32" s="144"/>
      <c r="Q32" s="144"/>
      <c r="R32" s="144"/>
      <c r="S32" s="144"/>
    </row>
    <row r="33" spans="1:19" ht="12.75">
      <c r="A33" s="235" t="s">
        <v>102</v>
      </c>
      <c r="B33" s="233"/>
      <c r="C33" s="233"/>
      <c r="D33" s="233"/>
      <c r="E33" s="234"/>
      <c r="F33" s="7">
        <v>150</v>
      </c>
      <c r="G33" s="54">
        <f>G34+G38</f>
        <v>-69266130.99000002</v>
      </c>
      <c r="H33" s="55">
        <f>H34+H38</f>
        <v>-228851038.65000004</v>
      </c>
      <c r="I33" s="53">
        <f t="shared" si="0"/>
        <v>-298117169.64000005</v>
      </c>
      <c r="J33" s="54">
        <f>J34+J38</f>
        <v>-73926862.94999997</v>
      </c>
      <c r="K33" s="55">
        <f>K34+K38</f>
        <v>-246721574.52000004</v>
      </c>
      <c r="L33" s="53">
        <f t="shared" si="1"/>
        <v>-320648437.47</v>
      </c>
      <c r="N33" s="144"/>
      <c r="O33" s="144"/>
      <c r="P33" s="144"/>
      <c r="Q33" s="144"/>
      <c r="R33" s="144"/>
      <c r="S33" s="144"/>
    </row>
    <row r="34" spans="1:19" ht="12.75">
      <c r="A34" s="232" t="s">
        <v>103</v>
      </c>
      <c r="B34" s="233"/>
      <c r="C34" s="233"/>
      <c r="D34" s="233"/>
      <c r="E34" s="234"/>
      <c r="F34" s="7">
        <v>151</v>
      </c>
      <c r="G34" s="54">
        <f>SUM(G35:G37)</f>
        <v>-69890529.01000002</v>
      </c>
      <c r="H34" s="55">
        <f>SUM(H35:H37)</f>
        <v>-208623383.92000005</v>
      </c>
      <c r="I34" s="53">
        <f t="shared" si="0"/>
        <v>-278513912.93000007</v>
      </c>
      <c r="J34" s="54">
        <f>SUM(J35:J37)</f>
        <v>-70924428.34999998</v>
      </c>
      <c r="K34" s="55">
        <f>SUM(K35:K37)</f>
        <v>-193764592.59000006</v>
      </c>
      <c r="L34" s="53">
        <f t="shared" si="1"/>
        <v>-264689020.94000006</v>
      </c>
      <c r="N34" s="144"/>
      <c r="O34" s="144"/>
      <c r="P34" s="144"/>
      <c r="Q34" s="144"/>
      <c r="R34" s="144"/>
      <c r="S34" s="144"/>
    </row>
    <row r="35" spans="1:19" ht="12.75">
      <c r="A35" s="232" t="s">
        <v>13</v>
      </c>
      <c r="B35" s="233"/>
      <c r="C35" s="233"/>
      <c r="D35" s="233"/>
      <c r="E35" s="234"/>
      <c r="F35" s="7">
        <v>152</v>
      </c>
      <c r="G35" s="51">
        <v>-69890529.01000002</v>
      </c>
      <c r="H35" s="52">
        <v>-268585887.83000004</v>
      </c>
      <c r="I35" s="53">
        <f t="shared" si="0"/>
        <v>-338476416.84000003</v>
      </c>
      <c r="J35" s="51">
        <v>-70924428.34999998</v>
      </c>
      <c r="K35" s="52">
        <v>-212714756.14000008</v>
      </c>
      <c r="L35" s="53">
        <f t="shared" si="1"/>
        <v>-283639184.49000007</v>
      </c>
      <c r="N35" s="144"/>
      <c r="O35" s="144"/>
      <c r="P35" s="144"/>
      <c r="Q35" s="144"/>
      <c r="R35" s="144"/>
      <c r="S35" s="144"/>
    </row>
    <row r="36" spans="1:19" ht="12.75">
      <c r="A36" s="232" t="s">
        <v>14</v>
      </c>
      <c r="B36" s="233"/>
      <c r="C36" s="233"/>
      <c r="D36" s="233"/>
      <c r="E36" s="234"/>
      <c r="F36" s="7">
        <v>153</v>
      </c>
      <c r="G36" s="51">
        <v>0</v>
      </c>
      <c r="H36" s="52">
        <v>0</v>
      </c>
      <c r="I36" s="53">
        <f t="shared" si="0"/>
        <v>0</v>
      </c>
      <c r="J36" s="51">
        <v>0</v>
      </c>
      <c r="K36" s="52">
        <v>330929.3</v>
      </c>
      <c r="L36" s="53">
        <f t="shared" si="1"/>
        <v>330929.3</v>
      </c>
      <c r="N36" s="144"/>
      <c r="O36" s="144"/>
      <c r="P36" s="144"/>
      <c r="Q36" s="144"/>
      <c r="R36" s="144"/>
      <c r="S36" s="144"/>
    </row>
    <row r="37" spans="1:19" ht="12.75">
      <c r="A37" s="232" t="s">
        <v>15</v>
      </c>
      <c r="B37" s="233"/>
      <c r="C37" s="233"/>
      <c r="D37" s="233"/>
      <c r="E37" s="234"/>
      <c r="F37" s="7">
        <v>154</v>
      </c>
      <c r="G37" s="51">
        <v>0</v>
      </c>
      <c r="H37" s="52">
        <v>59962503.910000004</v>
      </c>
      <c r="I37" s="53">
        <f t="shared" si="0"/>
        <v>59962503.910000004</v>
      </c>
      <c r="J37" s="51">
        <v>0</v>
      </c>
      <c r="K37" s="52">
        <v>18619234.25</v>
      </c>
      <c r="L37" s="53">
        <f t="shared" si="1"/>
        <v>18619234.25</v>
      </c>
      <c r="N37" s="144"/>
      <c r="O37" s="144"/>
      <c r="P37" s="144"/>
      <c r="Q37" s="144"/>
      <c r="R37" s="144"/>
      <c r="S37" s="144"/>
    </row>
    <row r="38" spans="1:19" ht="12.75">
      <c r="A38" s="232" t="s">
        <v>104</v>
      </c>
      <c r="B38" s="233"/>
      <c r="C38" s="233"/>
      <c r="D38" s="233"/>
      <c r="E38" s="234"/>
      <c r="F38" s="7">
        <v>155</v>
      </c>
      <c r="G38" s="54">
        <f>SUM(G39:G41)</f>
        <v>624398.02</v>
      </c>
      <c r="H38" s="55">
        <f>SUM(H39:H41)</f>
        <v>-20227654.73</v>
      </c>
      <c r="I38" s="53">
        <f t="shared" si="0"/>
        <v>-19603256.71</v>
      </c>
      <c r="J38" s="54">
        <f>SUM(J39:J41)</f>
        <v>-3002434.5999999996</v>
      </c>
      <c r="K38" s="55">
        <f>SUM(K39:K41)</f>
        <v>-52956981.92999998</v>
      </c>
      <c r="L38" s="53">
        <f t="shared" si="1"/>
        <v>-55959416.52999998</v>
      </c>
      <c r="N38" s="144"/>
      <c r="O38" s="144"/>
      <c r="P38" s="144"/>
      <c r="Q38" s="144"/>
      <c r="R38" s="144"/>
      <c r="S38" s="144"/>
    </row>
    <row r="39" spans="1:19" ht="12.75">
      <c r="A39" s="232" t="s">
        <v>16</v>
      </c>
      <c r="B39" s="233"/>
      <c r="C39" s="233"/>
      <c r="D39" s="233"/>
      <c r="E39" s="234"/>
      <c r="F39" s="7">
        <v>156</v>
      </c>
      <c r="G39" s="51">
        <v>624398.02</v>
      </c>
      <c r="H39" s="52">
        <v>-28848444.44</v>
      </c>
      <c r="I39" s="53">
        <f t="shared" si="0"/>
        <v>-28224046.42</v>
      </c>
      <c r="J39" s="51">
        <v>-3002434.5999999996</v>
      </c>
      <c r="K39" s="52">
        <v>-77184762.59999998</v>
      </c>
      <c r="L39" s="53">
        <f t="shared" si="1"/>
        <v>-80187197.19999997</v>
      </c>
      <c r="N39" s="144"/>
      <c r="O39" s="144"/>
      <c r="P39" s="144"/>
      <c r="Q39" s="144"/>
      <c r="R39" s="144"/>
      <c r="S39" s="144"/>
    </row>
    <row r="40" spans="1:19" ht="12.75">
      <c r="A40" s="232" t="s">
        <v>17</v>
      </c>
      <c r="B40" s="233"/>
      <c r="C40" s="233"/>
      <c r="D40" s="233"/>
      <c r="E40" s="234"/>
      <c r="F40" s="7">
        <v>157</v>
      </c>
      <c r="G40" s="51">
        <v>0</v>
      </c>
      <c r="H40" s="52">
        <v>0</v>
      </c>
      <c r="I40" s="53">
        <f t="shared" si="0"/>
        <v>0</v>
      </c>
      <c r="J40" s="51">
        <v>0</v>
      </c>
      <c r="K40" s="52">
        <v>-63126.27000000002</v>
      </c>
      <c r="L40" s="53">
        <f t="shared" si="1"/>
        <v>-63126.27000000002</v>
      </c>
      <c r="N40" s="144"/>
      <c r="O40" s="144"/>
      <c r="P40" s="144"/>
      <c r="Q40" s="144"/>
      <c r="R40" s="144"/>
      <c r="S40" s="144"/>
    </row>
    <row r="41" spans="1:19" ht="12.75">
      <c r="A41" s="232" t="s">
        <v>18</v>
      </c>
      <c r="B41" s="233"/>
      <c r="C41" s="233"/>
      <c r="D41" s="233"/>
      <c r="E41" s="234"/>
      <c r="F41" s="7">
        <v>158</v>
      </c>
      <c r="G41" s="51">
        <v>0</v>
      </c>
      <c r="H41" s="52">
        <v>8620789.71</v>
      </c>
      <c r="I41" s="53">
        <f t="shared" si="0"/>
        <v>8620789.71</v>
      </c>
      <c r="J41" s="51">
        <v>0</v>
      </c>
      <c r="K41" s="52">
        <v>24290906.939999998</v>
      </c>
      <c r="L41" s="53">
        <f t="shared" si="1"/>
        <v>24290906.939999998</v>
      </c>
      <c r="N41" s="144"/>
      <c r="O41" s="144"/>
      <c r="P41" s="144"/>
      <c r="Q41" s="144"/>
      <c r="R41" s="144"/>
      <c r="S41" s="144"/>
    </row>
    <row r="42" spans="1:19" ht="22.5" customHeight="1">
      <c r="A42" s="235" t="s">
        <v>105</v>
      </c>
      <c r="B42" s="233"/>
      <c r="C42" s="233"/>
      <c r="D42" s="233"/>
      <c r="E42" s="234"/>
      <c r="F42" s="7">
        <v>159</v>
      </c>
      <c r="G42" s="54">
        <f>G43+G46</f>
        <v>-10842670.899999995</v>
      </c>
      <c r="H42" s="55">
        <f>H43+H46</f>
        <v>-41100000</v>
      </c>
      <c r="I42" s="53">
        <f t="shared" si="0"/>
        <v>-51942670.89999999</v>
      </c>
      <c r="J42" s="54">
        <f>J43+J46</f>
        <v>-16562998.340000015</v>
      </c>
      <c r="K42" s="55">
        <f>K43+K46</f>
        <v>0</v>
      </c>
      <c r="L42" s="53">
        <f t="shared" si="1"/>
        <v>-16562998.340000015</v>
      </c>
      <c r="N42" s="144"/>
      <c r="O42" s="144"/>
      <c r="P42" s="144"/>
      <c r="Q42" s="144"/>
      <c r="R42" s="144"/>
      <c r="S42" s="144"/>
    </row>
    <row r="43" spans="1:19" ht="21" customHeight="1">
      <c r="A43" s="232" t="s">
        <v>106</v>
      </c>
      <c r="B43" s="233"/>
      <c r="C43" s="233"/>
      <c r="D43" s="233"/>
      <c r="E43" s="234"/>
      <c r="F43" s="7">
        <v>160</v>
      </c>
      <c r="G43" s="54">
        <f>SUM(G44:G45)</f>
        <v>-10842670.899999995</v>
      </c>
      <c r="H43" s="55">
        <f>SUM(H44:H45)</f>
        <v>0</v>
      </c>
      <c r="I43" s="53">
        <f t="shared" si="0"/>
        <v>-10842670.899999995</v>
      </c>
      <c r="J43" s="54">
        <f>SUM(J44:J45)</f>
        <v>-16562998.340000015</v>
      </c>
      <c r="K43" s="55">
        <f>SUM(K44:K45)</f>
        <v>0</v>
      </c>
      <c r="L43" s="53">
        <f t="shared" si="1"/>
        <v>-16562998.340000015</v>
      </c>
      <c r="N43" s="144"/>
      <c r="O43" s="144"/>
      <c r="P43" s="144"/>
      <c r="Q43" s="144"/>
      <c r="R43" s="144"/>
      <c r="S43" s="144"/>
    </row>
    <row r="44" spans="1:19" ht="12.75">
      <c r="A44" s="232" t="s">
        <v>19</v>
      </c>
      <c r="B44" s="233"/>
      <c r="C44" s="233"/>
      <c r="D44" s="233"/>
      <c r="E44" s="234"/>
      <c r="F44" s="7">
        <v>161</v>
      </c>
      <c r="G44" s="51">
        <v>-10823463.199999996</v>
      </c>
      <c r="H44" s="52">
        <v>0</v>
      </c>
      <c r="I44" s="53">
        <f t="shared" si="0"/>
        <v>-10823463.199999996</v>
      </c>
      <c r="J44" s="51">
        <v>-16526453.000000015</v>
      </c>
      <c r="K44" s="52">
        <v>0</v>
      </c>
      <c r="L44" s="53">
        <f t="shared" si="1"/>
        <v>-16526453.000000015</v>
      </c>
      <c r="N44" s="144"/>
      <c r="O44" s="144"/>
      <c r="P44" s="144"/>
      <c r="Q44" s="144"/>
      <c r="R44" s="144"/>
      <c r="S44" s="144"/>
    </row>
    <row r="45" spans="1:19" ht="12.75">
      <c r="A45" s="232" t="s">
        <v>20</v>
      </c>
      <c r="B45" s="233"/>
      <c r="C45" s="233"/>
      <c r="D45" s="233"/>
      <c r="E45" s="234"/>
      <c r="F45" s="7">
        <v>162</v>
      </c>
      <c r="G45" s="51">
        <v>-19207.7</v>
      </c>
      <c r="H45" s="52">
        <v>0</v>
      </c>
      <c r="I45" s="53">
        <f t="shared" si="0"/>
        <v>-19207.7</v>
      </c>
      <c r="J45" s="51">
        <v>-36545.340000000004</v>
      </c>
      <c r="K45" s="52">
        <v>0</v>
      </c>
      <c r="L45" s="53">
        <f t="shared" si="1"/>
        <v>-36545.340000000004</v>
      </c>
      <c r="N45" s="144"/>
      <c r="O45" s="144"/>
      <c r="P45" s="144"/>
      <c r="Q45" s="144"/>
      <c r="R45" s="144"/>
      <c r="S45" s="144"/>
    </row>
    <row r="46" spans="1:19" ht="21.75" customHeight="1">
      <c r="A46" s="232" t="s">
        <v>107</v>
      </c>
      <c r="B46" s="233"/>
      <c r="C46" s="233"/>
      <c r="D46" s="233"/>
      <c r="E46" s="234"/>
      <c r="F46" s="7">
        <v>163</v>
      </c>
      <c r="G46" s="54">
        <f>SUM(G47:G49)</f>
        <v>0</v>
      </c>
      <c r="H46" s="55">
        <f>SUM(H47:H49)</f>
        <v>-41100000</v>
      </c>
      <c r="I46" s="53">
        <f t="shared" si="0"/>
        <v>-41100000</v>
      </c>
      <c r="J46" s="54">
        <f>SUM(J47:J49)</f>
        <v>0</v>
      </c>
      <c r="K46" s="55">
        <f>SUM(K47:K49)</f>
        <v>0</v>
      </c>
      <c r="L46" s="53">
        <f t="shared" si="1"/>
        <v>0</v>
      </c>
      <c r="N46" s="144"/>
      <c r="O46" s="144"/>
      <c r="P46" s="144"/>
      <c r="Q46" s="144"/>
      <c r="R46" s="144"/>
      <c r="S46" s="144"/>
    </row>
    <row r="47" spans="1:19" ht="12.75">
      <c r="A47" s="232" t="s">
        <v>21</v>
      </c>
      <c r="B47" s="233"/>
      <c r="C47" s="233"/>
      <c r="D47" s="233"/>
      <c r="E47" s="234"/>
      <c r="F47" s="7">
        <v>164</v>
      </c>
      <c r="G47" s="51">
        <v>0</v>
      </c>
      <c r="H47" s="52">
        <v>-41100000</v>
      </c>
      <c r="I47" s="53">
        <f t="shared" si="0"/>
        <v>-41100000</v>
      </c>
      <c r="J47" s="51"/>
      <c r="K47" s="52"/>
      <c r="L47" s="53">
        <f t="shared" si="1"/>
        <v>0</v>
      </c>
      <c r="N47" s="144"/>
      <c r="O47" s="144"/>
      <c r="P47" s="144"/>
      <c r="Q47" s="144"/>
      <c r="R47" s="144"/>
      <c r="S47" s="144"/>
    </row>
    <row r="48" spans="1:19" ht="12.75">
      <c r="A48" s="232" t="s">
        <v>22</v>
      </c>
      <c r="B48" s="233"/>
      <c r="C48" s="233"/>
      <c r="D48" s="233"/>
      <c r="E48" s="234"/>
      <c r="F48" s="7">
        <v>165</v>
      </c>
      <c r="G48" s="51">
        <v>0</v>
      </c>
      <c r="H48" s="52">
        <v>0</v>
      </c>
      <c r="I48" s="53">
        <f t="shared" si="0"/>
        <v>0</v>
      </c>
      <c r="J48" s="51"/>
      <c r="K48" s="52"/>
      <c r="L48" s="53">
        <f t="shared" si="1"/>
        <v>0</v>
      </c>
      <c r="N48" s="144"/>
      <c r="O48" s="144"/>
      <c r="P48" s="144"/>
      <c r="Q48" s="144"/>
      <c r="R48" s="144"/>
      <c r="S48" s="144"/>
    </row>
    <row r="49" spans="1:19" ht="12.75">
      <c r="A49" s="232" t="s">
        <v>23</v>
      </c>
      <c r="B49" s="233"/>
      <c r="C49" s="233"/>
      <c r="D49" s="233"/>
      <c r="E49" s="234"/>
      <c r="F49" s="7">
        <v>166</v>
      </c>
      <c r="G49" s="51">
        <v>0</v>
      </c>
      <c r="H49" s="52">
        <v>0</v>
      </c>
      <c r="I49" s="53">
        <f t="shared" si="0"/>
        <v>0</v>
      </c>
      <c r="J49" s="51"/>
      <c r="K49" s="52"/>
      <c r="L49" s="53">
        <f t="shared" si="1"/>
        <v>0</v>
      </c>
      <c r="N49" s="144"/>
      <c r="O49" s="144"/>
      <c r="P49" s="144"/>
      <c r="Q49" s="144"/>
      <c r="R49" s="144"/>
      <c r="S49" s="144"/>
    </row>
    <row r="50" spans="1:19" ht="21" customHeight="1">
      <c r="A50" s="235" t="s">
        <v>209</v>
      </c>
      <c r="B50" s="233"/>
      <c r="C50" s="233"/>
      <c r="D50" s="233"/>
      <c r="E50" s="234"/>
      <c r="F50" s="7">
        <v>167</v>
      </c>
      <c r="G50" s="54">
        <f>SUM(G51:G53)</f>
        <v>952054.24</v>
      </c>
      <c r="H50" s="55">
        <f>SUM(H51:H53)</f>
        <v>0</v>
      </c>
      <c r="I50" s="53">
        <f t="shared" si="0"/>
        <v>952054.24</v>
      </c>
      <c r="J50" s="54">
        <f>SUM(J51:J53)</f>
        <v>706922.6099999999</v>
      </c>
      <c r="K50" s="55">
        <f>SUM(K51:K53)</f>
        <v>0</v>
      </c>
      <c r="L50" s="53">
        <f t="shared" si="1"/>
        <v>706922.6099999999</v>
      </c>
      <c r="N50" s="144"/>
      <c r="O50" s="144"/>
      <c r="P50" s="144"/>
      <c r="Q50" s="144"/>
      <c r="R50" s="144"/>
      <c r="S50" s="144"/>
    </row>
    <row r="51" spans="1:19" ht="12.75">
      <c r="A51" s="232" t="s">
        <v>24</v>
      </c>
      <c r="B51" s="233"/>
      <c r="C51" s="233"/>
      <c r="D51" s="233"/>
      <c r="E51" s="234"/>
      <c r="F51" s="7">
        <v>168</v>
      </c>
      <c r="G51" s="51">
        <v>952054.24</v>
      </c>
      <c r="H51" s="52">
        <v>0</v>
      </c>
      <c r="I51" s="53">
        <f t="shared" si="0"/>
        <v>952054.24</v>
      </c>
      <c r="J51" s="51">
        <v>706922.6099999999</v>
      </c>
      <c r="K51" s="52">
        <v>0</v>
      </c>
      <c r="L51" s="53">
        <f t="shared" si="1"/>
        <v>706922.6099999999</v>
      </c>
      <c r="N51" s="144"/>
      <c r="O51" s="144"/>
      <c r="P51" s="144"/>
      <c r="Q51" s="144"/>
      <c r="R51" s="144"/>
      <c r="S51" s="144"/>
    </row>
    <row r="52" spans="1:19" ht="12.75">
      <c r="A52" s="232" t="s">
        <v>25</v>
      </c>
      <c r="B52" s="233"/>
      <c r="C52" s="233"/>
      <c r="D52" s="233"/>
      <c r="E52" s="234"/>
      <c r="F52" s="7">
        <v>169</v>
      </c>
      <c r="G52" s="51">
        <v>0</v>
      </c>
      <c r="H52" s="52">
        <v>0</v>
      </c>
      <c r="I52" s="53">
        <f t="shared" si="0"/>
        <v>0</v>
      </c>
      <c r="J52" s="51">
        <v>0</v>
      </c>
      <c r="K52" s="52">
        <v>0</v>
      </c>
      <c r="L52" s="53">
        <f t="shared" si="1"/>
        <v>0</v>
      </c>
      <c r="N52" s="144"/>
      <c r="O52" s="144"/>
      <c r="P52" s="144"/>
      <c r="Q52" s="144"/>
      <c r="R52" s="144"/>
      <c r="S52" s="144"/>
    </row>
    <row r="53" spans="1:19" ht="12.75">
      <c r="A53" s="232" t="s">
        <v>26</v>
      </c>
      <c r="B53" s="233"/>
      <c r="C53" s="233"/>
      <c r="D53" s="233"/>
      <c r="E53" s="234"/>
      <c r="F53" s="7">
        <v>170</v>
      </c>
      <c r="G53" s="51">
        <v>0</v>
      </c>
      <c r="H53" s="52">
        <v>0</v>
      </c>
      <c r="I53" s="53">
        <f t="shared" si="0"/>
        <v>0</v>
      </c>
      <c r="J53" s="51">
        <v>0</v>
      </c>
      <c r="K53" s="52">
        <v>0</v>
      </c>
      <c r="L53" s="53">
        <f t="shared" si="1"/>
        <v>0</v>
      </c>
      <c r="N53" s="144"/>
      <c r="O53" s="144"/>
      <c r="P53" s="144"/>
      <c r="Q53" s="144"/>
      <c r="R53" s="144"/>
      <c r="S53" s="144"/>
    </row>
    <row r="54" spans="1:19" ht="21" customHeight="1">
      <c r="A54" s="235" t="s">
        <v>108</v>
      </c>
      <c r="B54" s="233"/>
      <c r="C54" s="233"/>
      <c r="D54" s="233"/>
      <c r="E54" s="234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0</v>
      </c>
      <c r="L54" s="53">
        <f t="shared" si="1"/>
        <v>0</v>
      </c>
      <c r="N54" s="144"/>
      <c r="O54" s="144"/>
      <c r="P54" s="144"/>
      <c r="Q54" s="144"/>
      <c r="R54" s="144"/>
      <c r="S54" s="144"/>
    </row>
    <row r="55" spans="1:19" ht="12.75">
      <c r="A55" s="232" t="s">
        <v>27</v>
      </c>
      <c r="B55" s="233"/>
      <c r="C55" s="233"/>
      <c r="D55" s="233"/>
      <c r="E55" s="234"/>
      <c r="F55" s="7">
        <v>172</v>
      </c>
      <c r="G55" s="51"/>
      <c r="H55" s="52"/>
      <c r="I55" s="53">
        <f t="shared" si="0"/>
        <v>0</v>
      </c>
      <c r="J55" s="51"/>
      <c r="K55" s="52"/>
      <c r="L55" s="53">
        <f t="shared" si="1"/>
        <v>0</v>
      </c>
      <c r="N55" s="144"/>
      <c r="O55" s="144"/>
      <c r="P55" s="144"/>
      <c r="Q55" s="144"/>
      <c r="R55" s="144"/>
      <c r="S55" s="144"/>
    </row>
    <row r="56" spans="1:19" ht="12.75">
      <c r="A56" s="252" t="s">
        <v>28</v>
      </c>
      <c r="B56" s="239"/>
      <c r="C56" s="239"/>
      <c r="D56" s="239"/>
      <c r="E56" s="240"/>
      <c r="F56" s="8">
        <v>173</v>
      </c>
      <c r="G56" s="56"/>
      <c r="H56" s="57"/>
      <c r="I56" s="58">
        <f t="shared" si="0"/>
        <v>0</v>
      </c>
      <c r="J56" s="56"/>
      <c r="K56" s="57"/>
      <c r="L56" s="58">
        <f t="shared" si="1"/>
        <v>0</v>
      </c>
      <c r="N56" s="144"/>
      <c r="O56" s="144"/>
      <c r="P56" s="144"/>
      <c r="Q56" s="144"/>
      <c r="R56" s="144"/>
      <c r="S56" s="144"/>
    </row>
    <row r="57" spans="1:19" ht="21" customHeight="1">
      <c r="A57" s="253" t="s">
        <v>109</v>
      </c>
      <c r="B57" s="254"/>
      <c r="C57" s="254"/>
      <c r="D57" s="254"/>
      <c r="E57" s="255"/>
      <c r="F57" s="117">
        <v>174</v>
      </c>
      <c r="G57" s="118">
        <f>G58+G62</f>
        <v>-21418168.75</v>
      </c>
      <c r="H57" s="119">
        <f>H58+H62</f>
        <v>-219575392.16000003</v>
      </c>
      <c r="I57" s="120">
        <f t="shared" si="0"/>
        <v>-240993560.91000003</v>
      </c>
      <c r="J57" s="118">
        <f>J58+J62</f>
        <v>-24050314.989999995</v>
      </c>
      <c r="K57" s="119">
        <f>K58+K62</f>
        <v>-169161905.32999995</v>
      </c>
      <c r="L57" s="120">
        <f t="shared" si="1"/>
        <v>-193212220.31999993</v>
      </c>
      <c r="N57" s="144"/>
      <c r="O57" s="144"/>
      <c r="P57" s="144"/>
      <c r="Q57" s="144"/>
      <c r="R57" s="144"/>
      <c r="S57" s="144"/>
    </row>
    <row r="58" spans="1:19" ht="12.75">
      <c r="A58" s="232" t="s">
        <v>110</v>
      </c>
      <c r="B58" s="233"/>
      <c r="C58" s="233"/>
      <c r="D58" s="233"/>
      <c r="E58" s="234"/>
      <c r="F58" s="7">
        <v>175</v>
      </c>
      <c r="G58" s="54">
        <f>SUM(G59:G61)</f>
        <v>-3747336.95</v>
      </c>
      <c r="H58" s="55">
        <f>SUM(H59:H61)</f>
        <v>-54913402.68</v>
      </c>
      <c r="I58" s="53">
        <f t="shared" si="0"/>
        <v>-58660739.63</v>
      </c>
      <c r="J58" s="54">
        <f>SUM(J59:J61)</f>
        <v>-11377261.119999997</v>
      </c>
      <c r="K58" s="55">
        <f>SUM(K59:K61)</f>
        <v>-78525990.05999997</v>
      </c>
      <c r="L58" s="53">
        <f t="shared" si="1"/>
        <v>-89903251.17999998</v>
      </c>
      <c r="N58" s="144"/>
      <c r="O58" s="144"/>
      <c r="P58" s="144"/>
      <c r="Q58" s="144"/>
      <c r="R58" s="144"/>
      <c r="S58" s="144"/>
    </row>
    <row r="59" spans="1:19" ht="12.75">
      <c r="A59" s="232" t="s">
        <v>29</v>
      </c>
      <c r="B59" s="233"/>
      <c r="C59" s="233"/>
      <c r="D59" s="233"/>
      <c r="E59" s="234"/>
      <c r="F59" s="7">
        <v>176</v>
      </c>
      <c r="G59" s="51">
        <v>-2702283.2800000003</v>
      </c>
      <c r="H59" s="52">
        <v>-44796435.89</v>
      </c>
      <c r="I59" s="53">
        <f t="shared" si="0"/>
        <v>-47498719.17</v>
      </c>
      <c r="J59" s="51">
        <v>-7663963.620000003</v>
      </c>
      <c r="K59" s="52">
        <v>-53846910.370000005</v>
      </c>
      <c r="L59" s="53">
        <f t="shared" si="1"/>
        <v>-61510873.99000001</v>
      </c>
      <c r="N59" s="144"/>
      <c r="O59" s="144"/>
      <c r="P59" s="144"/>
      <c r="Q59" s="144"/>
      <c r="R59" s="144"/>
      <c r="S59" s="144"/>
    </row>
    <row r="60" spans="1:19" ht="12.75">
      <c r="A60" s="232" t="s">
        <v>30</v>
      </c>
      <c r="B60" s="233"/>
      <c r="C60" s="233"/>
      <c r="D60" s="233"/>
      <c r="E60" s="234"/>
      <c r="F60" s="7">
        <v>177</v>
      </c>
      <c r="G60" s="51">
        <v>-1045053.67</v>
      </c>
      <c r="H60" s="52">
        <v>-10116966.79</v>
      </c>
      <c r="I60" s="53">
        <f t="shared" si="0"/>
        <v>-11162020.459999999</v>
      </c>
      <c r="J60" s="51">
        <v>-3713297.4999999953</v>
      </c>
      <c r="K60" s="52">
        <v>-24679079.68999997</v>
      </c>
      <c r="L60" s="53">
        <f t="shared" si="1"/>
        <v>-28392377.189999968</v>
      </c>
      <c r="N60" s="144"/>
      <c r="O60" s="144"/>
      <c r="P60" s="144"/>
      <c r="Q60" s="144"/>
      <c r="R60" s="144"/>
      <c r="S60" s="144"/>
    </row>
    <row r="61" spans="1:19" ht="12.75">
      <c r="A61" s="232" t="s">
        <v>31</v>
      </c>
      <c r="B61" s="233"/>
      <c r="C61" s="233"/>
      <c r="D61" s="233"/>
      <c r="E61" s="234"/>
      <c r="F61" s="7">
        <v>178</v>
      </c>
      <c r="G61" s="51">
        <v>0</v>
      </c>
      <c r="H61" s="52">
        <v>0</v>
      </c>
      <c r="I61" s="53">
        <f t="shared" si="0"/>
        <v>0</v>
      </c>
      <c r="J61" s="51">
        <v>0</v>
      </c>
      <c r="K61" s="52">
        <v>0</v>
      </c>
      <c r="L61" s="53">
        <f t="shared" si="1"/>
        <v>0</v>
      </c>
      <c r="N61" s="144"/>
      <c r="O61" s="144"/>
      <c r="P61" s="144"/>
      <c r="Q61" s="144"/>
      <c r="R61" s="144"/>
      <c r="S61" s="144"/>
    </row>
    <row r="62" spans="1:19" ht="24" customHeight="1">
      <c r="A62" s="232" t="s">
        <v>111</v>
      </c>
      <c r="B62" s="233"/>
      <c r="C62" s="233"/>
      <c r="D62" s="233"/>
      <c r="E62" s="234"/>
      <c r="F62" s="7">
        <v>179</v>
      </c>
      <c r="G62" s="54">
        <f>SUM(G63:G65)</f>
        <v>-17670831.8</v>
      </c>
      <c r="H62" s="55">
        <f>SUM(H63:H65)</f>
        <v>-164661989.48000002</v>
      </c>
      <c r="I62" s="53">
        <f t="shared" si="0"/>
        <v>-182332821.28000003</v>
      </c>
      <c r="J62" s="54">
        <f>SUM(J63:J65)</f>
        <v>-12673053.87</v>
      </c>
      <c r="K62" s="55">
        <f>SUM(K63:K65)</f>
        <v>-90635915.26999998</v>
      </c>
      <c r="L62" s="53">
        <f t="shared" si="1"/>
        <v>-103308969.13999999</v>
      </c>
      <c r="N62" s="144"/>
      <c r="O62" s="144"/>
      <c r="P62" s="144"/>
      <c r="Q62" s="144"/>
      <c r="R62" s="144"/>
      <c r="S62" s="144"/>
    </row>
    <row r="63" spans="1:19" ht="12.75">
      <c r="A63" s="232" t="s">
        <v>32</v>
      </c>
      <c r="B63" s="233"/>
      <c r="C63" s="233"/>
      <c r="D63" s="233"/>
      <c r="E63" s="234"/>
      <c r="F63" s="7">
        <v>180</v>
      </c>
      <c r="G63" s="51">
        <v>-406427.55</v>
      </c>
      <c r="H63" s="52">
        <v>-9885117.66</v>
      </c>
      <c r="I63" s="53">
        <f t="shared" si="0"/>
        <v>-10291545.21</v>
      </c>
      <c r="J63" s="51">
        <v>-464221.81000000006</v>
      </c>
      <c r="K63" s="52">
        <v>-8759302.76</v>
      </c>
      <c r="L63" s="53">
        <f t="shared" si="1"/>
        <v>-9223524.57</v>
      </c>
      <c r="N63" s="144"/>
      <c r="O63" s="144"/>
      <c r="P63" s="144"/>
      <c r="Q63" s="144"/>
      <c r="R63" s="144"/>
      <c r="S63" s="144"/>
    </row>
    <row r="64" spans="1:19" ht="12.75">
      <c r="A64" s="232" t="s">
        <v>47</v>
      </c>
      <c r="B64" s="233"/>
      <c r="C64" s="233"/>
      <c r="D64" s="233"/>
      <c r="E64" s="234"/>
      <c r="F64" s="7">
        <v>181</v>
      </c>
      <c r="G64" s="51">
        <v>-11050834.55</v>
      </c>
      <c r="H64" s="52">
        <v>-82258941.26</v>
      </c>
      <c r="I64" s="53">
        <f t="shared" si="0"/>
        <v>-93309775.81</v>
      </c>
      <c r="J64" s="51">
        <v>-6459875.869999997</v>
      </c>
      <c r="K64" s="52">
        <v>-45663549.360000014</v>
      </c>
      <c r="L64" s="53">
        <f t="shared" si="1"/>
        <v>-52123425.23000001</v>
      </c>
      <c r="N64" s="144"/>
      <c r="O64" s="144"/>
      <c r="P64" s="144"/>
      <c r="Q64" s="144"/>
      <c r="R64" s="144"/>
      <c r="S64" s="144"/>
    </row>
    <row r="65" spans="1:19" ht="12.75">
      <c r="A65" s="232" t="s">
        <v>48</v>
      </c>
      <c r="B65" s="233"/>
      <c r="C65" s="233"/>
      <c r="D65" s="233"/>
      <c r="E65" s="234"/>
      <c r="F65" s="7">
        <v>182</v>
      </c>
      <c r="G65" s="51">
        <v>-6213569.7</v>
      </c>
      <c r="H65" s="52">
        <v>-72517930.56</v>
      </c>
      <c r="I65" s="53">
        <f t="shared" si="0"/>
        <v>-78731500.26</v>
      </c>
      <c r="J65" s="51">
        <v>-5748956.190000001</v>
      </c>
      <c r="K65" s="52">
        <v>-36213063.14999997</v>
      </c>
      <c r="L65" s="53">
        <f t="shared" si="1"/>
        <v>-41962019.339999974</v>
      </c>
      <c r="N65" s="144"/>
      <c r="O65" s="144"/>
      <c r="P65" s="144"/>
      <c r="Q65" s="144"/>
      <c r="R65" s="144"/>
      <c r="S65" s="144"/>
    </row>
    <row r="66" spans="1:19" ht="12.75">
      <c r="A66" s="235" t="s">
        <v>112</v>
      </c>
      <c r="B66" s="233"/>
      <c r="C66" s="233"/>
      <c r="D66" s="233"/>
      <c r="E66" s="234"/>
      <c r="F66" s="7">
        <v>183</v>
      </c>
      <c r="G66" s="54">
        <f>SUM(G67:G73)</f>
        <v>-13403309.709999999</v>
      </c>
      <c r="H66" s="55">
        <f>SUM(H67:H73)</f>
        <v>-77396856.89</v>
      </c>
      <c r="I66" s="53">
        <f t="shared" si="0"/>
        <v>-90800166.6</v>
      </c>
      <c r="J66" s="54">
        <f>SUM(J67:J73)</f>
        <v>-28722453.529999997</v>
      </c>
      <c r="K66" s="55">
        <f>SUM(K67:K73)</f>
        <v>-26057594.170000006</v>
      </c>
      <c r="L66" s="53">
        <f t="shared" si="1"/>
        <v>-54780047.7</v>
      </c>
      <c r="N66" s="144"/>
      <c r="O66" s="144"/>
      <c r="P66" s="144"/>
      <c r="Q66" s="144"/>
      <c r="R66" s="144"/>
      <c r="S66" s="144"/>
    </row>
    <row r="67" spans="1:19" ht="21" customHeight="1">
      <c r="A67" s="232" t="s">
        <v>220</v>
      </c>
      <c r="B67" s="233"/>
      <c r="C67" s="233"/>
      <c r="D67" s="233"/>
      <c r="E67" s="234"/>
      <c r="F67" s="7">
        <v>184</v>
      </c>
      <c r="G67" s="51">
        <v>0</v>
      </c>
      <c r="H67" s="52">
        <v>0</v>
      </c>
      <c r="I67" s="53">
        <f t="shared" si="0"/>
        <v>0</v>
      </c>
      <c r="J67" s="51">
        <v>0</v>
      </c>
      <c r="K67" s="52">
        <v>0</v>
      </c>
      <c r="L67" s="53">
        <f t="shared" si="1"/>
        <v>0</v>
      </c>
      <c r="N67" s="144"/>
      <c r="O67" s="144"/>
      <c r="P67" s="144"/>
      <c r="Q67" s="144"/>
      <c r="R67" s="144"/>
      <c r="S67" s="144"/>
    </row>
    <row r="68" spans="1:19" ht="12.75">
      <c r="A68" s="232" t="s">
        <v>49</v>
      </c>
      <c r="B68" s="233"/>
      <c r="C68" s="233"/>
      <c r="D68" s="233"/>
      <c r="E68" s="234"/>
      <c r="F68" s="7">
        <v>185</v>
      </c>
      <c r="G68" s="51">
        <v>0</v>
      </c>
      <c r="H68" s="52">
        <v>-307342.45999999996</v>
      </c>
      <c r="I68" s="53">
        <f t="shared" si="0"/>
        <v>-307342.45999999996</v>
      </c>
      <c r="J68" s="51">
        <v>0</v>
      </c>
      <c r="K68" s="52">
        <v>0</v>
      </c>
      <c r="L68" s="53">
        <f t="shared" si="1"/>
        <v>0</v>
      </c>
      <c r="N68" s="144"/>
      <c r="O68" s="144"/>
      <c r="P68" s="144"/>
      <c r="Q68" s="144"/>
      <c r="R68" s="144"/>
      <c r="S68" s="144"/>
    </row>
    <row r="69" spans="1:19" ht="12.75">
      <c r="A69" s="232" t="s">
        <v>205</v>
      </c>
      <c r="B69" s="233"/>
      <c r="C69" s="233"/>
      <c r="D69" s="233"/>
      <c r="E69" s="234"/>
      <c r="F69" s="7">
        <v>186</v>
      </c>
      <c r="G69" s="51">
        <v>-1125001.02</v>
      </c>
      <c r="H69" s="52">
        <v>-63641872.38</v>
      </c>
      <c r="I69" s="53">
        <f t="shared" si="0"/>
        <v>-64766873.400000006</v>
      </c>
      <c r="J69" s="51">
        <v>-11965035.38</v>
      </c>
      <c r="K69" s="52">
        <v>-18995695.730000004</v>
      </c>
      <c r="L69" s="53">
        <f t="shared" si="1"/>
        <v>-30960731.110000007</v>
      </c>
      <c r="N69" s="144"/>
      <c r="O69" s="144"/>
      <c r="P69" s="144"/>
      <c r="Q69" s="144"/>
      <c r="R69" s="144"/>
      <c r="S69" s="144"/>
    </row>
    <row r="70" spans="1:19" ht="23.25" customHeight="1">
      <c r="A70" s="232" t="s">
        <v>248</v>
      </c>
      <c r="B70" s="233"/>
      <c r="C70" s="233"/>
      <c r="D70" s="233"/>
      <c r="E70" s="234"/>
      <c r="F70" s="7">
        <v>187</v>
      </c>
      <c r="G70" s="51">
        <v>-146696.99</v>
      </c>
      <c r="H70" s="52">
        <v>-143381.02</v>
      </c>
      <c r="I70" s="53">
        <f t="shared" si="0"/>
        <v>-290078.01</v>
      </c>
      <c r="J70" s="51">
        <v>0</v>
      </c>
      <c r="K70" s="52">
        <v>-516892.99999999994</v>
      </c>
      <c r="L70" s="53">
        <f t="shared" si="1"/>
        <v>-516892.99999999994</v>
      </c>
      <c r="N70" s="144"/>
      <c r="O70" s="144"/>
      <c r="P70" s="144"/>
      <c r="Q70" s="144"/>
      <c r="R70" s="144"/>
      <c r="S70" s="144"/>
    </row>
    <row r="71" spans="1:19" ht="19.5" customHeight="1">
      <c r="A71" s="232" t="s">
        <v>249</v>
      </c>
      <c r="B71" s="233"/>
      <c r="C71" s="233"/>
      <c r="D71" s="233"/>
      <c r="E71" s="234"/>
      <c r="F71" s="7">
        <v>188</v>
      </c>
      <c r="G71" s="51">
        <v>-453222.76</v>
      </c>
      <c r="H71" s="52">
        <v>-2656745.62</v>
      </c>
      <c r="I71" s="53">
        <f t="shared" si="0"/>
        <v>-3109968.38</v>
      </c>
      <c r="J71" s="51">
        <v>0</v>
      </c>
      <c r="K71" s="52">
        <v>-1200341.52</v>
      </c>
      <c r="L71" s="53">
        <f t="shared" si="1"/>
        <v>-1200341.52</v>
      </c>
      <c r="N71" s="144"/>
      <c r="O71" s="144"/>
      <c r="P71" s="144"/>
      <c r="Q71" s="144"/>
      <c r="R71" s="144"/>
      <c r="S71" s="144"/>
    </row>
    <row r="72" spans="1:19" ht="12.75">
      <c r="A72" s="232" t="s">
        <v>251</v>
      </c>
      <c r="B72" s="233"/>
      <c r="C72" s="233"/>
      <c r="D72" s="233"/>
      <c r="E72" s="234"/>
      <c r="F72" s="7">
        <v>189</v>
      </c>
      <c r="G72" s="51">
        <v>-11561980.65</v>
      </c>
      <c r="H72" s="52">
        <v>-4910849.27</v>
      </c>
      <c r="I72" s="53">
        <f aca="true" t="shared" si="2" ref="I72:I99">G72+H72</f>
        <v>-16472829.92</v>
      </c>
      <c r="J72" s="51">
        <v>-16628591.129999997</v>
      </c>
      <c r="K72" s="52">
        <v>-4136020.6100000003</v>
      </c>
      <c r="L72" s="53">
        <f aca="true" t="shared" si="3" ref="L72:L99">J72+K72</f>
        <v>-20764611.74</v>
      </c>
      <c r="N72" s="144"/>
      <c r="O72" s="144"/>
      <c r="P72" s="144"/>
      <c r="Q72" s="144"/>
      <c r="R72" s="144"/>
      <c r="S72" s="144"/>
    </row>
    <row r="73" spans="1:19" ht="12.75">
      <c r="A73" s="232" t="s">
        <v>250</v>
      </c>
      <c r="B73" s="233"/>
      <c r="C73" s="233"/>
      <c r="D73" s="233"/>
      <c r="E73" s="234"/>
      <c r="F73" s="7">
        <v>190</v>
      </c>
      <c r="G73" s="51">
        <v>-116408.29000000001</v>
      </c>
      <c r="H73" s="52">
        <v>-5736666.14</v>
      </c>
      <c r="I73" s="53">
        <f t="shared" si="2"/>
        <v>-5853074.43</v>
      </c>
      <c r="J73" s="51">
        <v>-128827.02000000002</v>
      </c>
      <c r="K73" s="52">
        <v>-1208643.3100000024</v>
      </c>
      <c r="L73" s="53">
        <f t="shared" si="3"/>
        <v>-1337470.3300000024</v>
      </c>
      <c r="N73" s="144"/>
      <c r="O73" s="144"/>
      <c r="P73" s="144"/>
      <c r="Q73" s="144"/>
      <c r="R73" s="144"/>
      <c r="S73" s="144"/>
    </row>
    <row r="74" spans="1:19" ht="24.75" customHeight="1">
      <c r="A74" s="235" t="s">
        <v>113</v>
      </c>
      <c r="B74" s="233"/>
      <c r="C74" s="233"/>
      <c r="D74" s="233"/>
      <c r="E74" s="234"/>
      <c r="F74" s="7">
        <v>191</v>
      </c>
      <c r="G74" s="54">
        <f>SUM(G75:G76)</f>
        <v>-49335.48999999999</v>
      </c>
      <c r="H74" s="55">
        <f>SUM(H75:H76)</f>
        <v>-10448253.850000001</v>
      </c>
      <c r="I74" s="53">
        <f t="shared" si="2"/>
        <v>-10497589.340000002</v>
      </c>
      <c r="J74" s="54">
        <f>SUM(J75:J76)</f>
        <v>-63061.27000000002</v>
      </c>
      <c r="K74" s="55">
        <f>SUM(K75:K76)</f>
        <v>-5769915.120000001</v>
      </c>
      <c r="L74" s="53">
        <f t="shared" si="3"/>
        <v>-5832976.390000001</v>
      </c>
      <c r="N74" s="144"/>
      <c r="O74" s="144"/>
      <c r="P74" s="144"/>
      <c r="Q74" s="144"/>
      <c r="R74" s="144"/>
      <c r="S74" s="144"/>
    </row>
    <row r="75" spans="1:19" ht="12.75">
      <c r="A75" s="232" t="s">
        <v>50</v>
      </c>
      <c r="B75" s="233"/>
      <c r="C75" s="233"/>
      <c r="D75" s="233"/>
      <c r="E75" s="234"/>
      <c r="F75" s="7">
        <v>192</v>
      </c>
      <c r="G75" s="51">
        <v>0</v>
      </c>
      <c r="H75" s="52">
        <v>0</v>
      </c>
      <c r="I75" s="53">
        <f t="shared" si="2"/>
        <v>0</v>
      </c>
      <c r="J75" s="51">
        <v>0</v>
      </c>
      <c r="K75" s="52">
        <v>0</v>
      </c>
      <c r="L75" s="53">
        <f t="shared" si="3"/>
        <v>0</v>
      </c>
      <c r="N75" s="144"/>
      <c r="O75" s="144"/>
      <c r="P75" s="144"/>
      <c r="Q75" s="144"/>
      <c r="R75" s="144"/>
      <c r="S75" s="144"/>
    </row>
    <row r="76" spans="1:19" ht="12.75">
      <c r="A76" s="232" t="s">
        <v>51</v>
      </c>
      <c r="B76" s="233"/>
      <c r="C76" s="233"/>
      <c r="D76" s="233"/>
      <c r="E76" s="234"/>
      <c r="F76" s="7">
        <v>193</v>
      </c>
      <c r="G76" s="51">
        <v>-49335.48999999999</v>
      </c>
      <c r="H76" s="52">
        <v>-10448253.850000001</v>
      </c>
      <c r="I76" s="53">
        <f t="shared" si="2"/>
        <v>-10497589.340000002</v>
      </c>
      <c r="J76" s="51">
        <v>-63061.27000000002</v>
      </c>
      <c r="K76" s="52">
        <v>-5769915.120000001</v>
      </c>
      <c r="L76" s="53">
        <f t="shared" si="3"/>
        <v>-5832976.390000001</v>
      </c>
      <c r="N76" s="144"/>
      <c r="O76" s="144"/>
      <c r="P76" s="144"/>
      <c r="Q76" s="144"/>
      <c r="R76" s="144"/>
      <c r="S76" s="144"/>
    </row>
    <row r="77" spans="1:19" ht="12.75">
      <c r="A77" s="235" t="s">
        <v>59</v>
      </c>
      <c r="B77" s="233"/>
      <c r="C77" s="233"/>
      <c r="D77" s="233"/>
      <c r="E77" s="234"/>
      <c r="F77" s="7">
        <v>194</v>
      </c>
      <c r="G77" s="51">
        <v>0</v>
      </c>
      <c r="H77" s="52">
        <v>-1932881.85</v>
      </c>
      <c r="I77" s="53">
        <f t="shared" si="2"/>
        <v>-1932881.85</v>
      </c>
      <c r="J77" s="51">
        <v>0</v>
      </c>
      <c r="K77" s="52">
        <v>-603721.8500000002</v>
      </c>
      <c r="L77" s="53">
        <f t="shared" si="3"/>
        <v>-603721.8500000002</v>
      </c>
      <c r="N77" s="144"/>
      <c r="O77" s="144"/>
      <c r="P77" s="144"/>
      <c r="Q77" s="144"/>
      <c r="R77" s="144"/>
      <c r="S77" s="144"/>
    </row>
    <row r="78" spans="1:19" ht="48" customHeight="1">
      <c r="A78" s="235" t="s">
        <v>357</v>
      </c>
      <c r="B78" s="233"/>
      <c r="C78" s="233"/>
      <c r="D78" s="233"/>
      <c r="E78" s="234"/>
      <c r="F78" s="7">
        <v>195</v>
      </c>
      <c r="G78" s="54">
        <f>G7+G16+G30+G31+G32+G33+G42+G50+G54+G57+G66+G74+G77</f>
        <v>-6940154.790000033</v>
      </c>
      <c r="H78" s="55">
        <f>H7+H16+H30+H31+H32+H33+H42+H50+H54+H57+H66+H74+H77</f>
        <v>-67993893.8799999</v>
      </c>
      <c r="I78" s="53">
        <f t="shared" si="2"/>
        <v>-74934048.66999994</v>
      </c>
      <c r="J78" s="54">
        <f>J7+J16+J30+J31+J32+J33+J42+J50+J54+J57+J66+J74+J77</f>
        <v>-16111573.590000004</v>
      </c>
      <c r="K78" s="55">
        <f>K7+K16+K30+K31+K32+K33+K42+K50+K54+K57+K66+K74+K77</f>
        <v>24186775.459999688</v>
      </c>
      <c r="L78" s="53">
        <f t="shared" si="3"/>
        <v>8075201.869999684</v>
      </c>
      <c r="N78" s="144"/>
      <c r="O78" s="144"/>
      <c r="P78" s="144"/>
      <c r="Q78" s="144"/>
      <c r="R78" s="144"/>
      <c r="S78" s="144"/>
    </row>
    <row r="79" spans="1:19" ht="12.75">
      <c r="A79" s="235" t="s">
        <v>114</v>
      </c>
      <c r="B79" s="233"/>
      <c r="C79" s="233"/>
      <c r="D79" s="233"/>
      <c r="E79" s="234"/>
      <c r="F79" s="7">
        <v>196</v>
      </c>
      <c r="G79" s="54">
        <f>SUM(G80:G81)</f>
        <v>1560862.24</v>
      </c>
      <c r="H79" s="55">
        <f>SUM(H80:H81)</f>
        <v>128404.73</v>
      </c>
      <c r="I79" s="53">
        <f t="shared" si="2"/>
        <v>1689266.97</v>
      </c>
      <c r="J79" s="54">
        <f>SUM(J80:J81)</f>
        <v>3143301.96</v>
      </c>
      <c r="K79" s="55">
        <f>SUM(K80:K81)</f>
        <v>-4837355.089999948</v>
      </c>
      <c r="L79" s="53">
        <f t="shared" si="3"/>
        <v>-1694053.1299999477</v>
      </c>
      <c r="N79" s="144"/>
      <c r="O79" s="144"/>
      <c r="P79" s="144"/>
      <c r="Q79" s="144"/>
      <c r="R79" s="144"/>
      <c r="S79" s="144"/>
    </row>
    <row r="80" spans="1:19" ht="12.75">
      <c r="A80" s="232" t="s">
        <v>52</v>
      </c>
      <c r="B80" s="233"/>
      <c r="C80" s="233"/>
      <c r="D80" s="233"/>
      <c r="E80" s="234"/>
      <c r="F80" s="7">
        <v>197</v>
      </c>
      <c r="G80" s="51">
        <v>1560862.24</v>
      </c>
      <c r="H80" s="52">
        <v>128404.73</v>
      </c>
      <c r="I80" s="53">
        <f t="shared" si="2"/>
        <v>1689266.97</v>
      </c>
      <c r="J80" s="51">
        <v>115474.04</v>
      </c>
      <c r="K80" s="52">
        <v>0</v>
      </c>
      <c r="L80" s="53">
        <f t="shared" si="3"/>
        <v>115474.04</v>
      </c>
      <c r="N80" s="144"/>
      <c r="O80" s="144"/>
      <c r="P80" s="144"/>
      <c r="Q80" s="144"/>
      <c r="R80" s="144"/>
      <c r="S80" s="144"/>
    </row>
    <row r="81" spans="1:19" ht="12.75">
      <c r="A81" s="232" t="s">
        <v>53</v>
      </c>
      <c r="B81" s="233"/>
      <c r="C81" s="233"/>
      <c r="D81" s="233"/>
      <c r="E81" s="234"/>
      <c r="F81" s="7">
        <v>198</v>
      </c>
      <c r="G81" s="51">
        <v>0</v>
      </c>
      <c r="H81" s="52">
        <v>0</v>
      </c>
      <c r="I81" s="53">
        <f t="shared" si="2"/>
        <v>0</v>
      </c>
      <c r="J81" s="51">
        <v>3027827.92</v>
      </c>
      <c r="K81" s="52">
        <v>-4837355.089999948</v>
      </c>
      <c r="L81" s="53">
        <f t="shared" si="3"/>
        <v>-1809527.1699999478</v>
      </c>
      <c r="N81" s="144"/>
      <c r="O81" s="144"/>
      <c r="P81" s="144"/>
      <c r="Q81" s="144"/>
      <c r="R81" s="144"/>
      <c r="S81" s="144"/>
    </row>
    <row r="82" spans="1:19" ht="21" customHeight="1">
      <c r="A82" s="235" t="s">
        <v>207</v>
      </c>
      <c r="B82" s="233"/>
      <c r="C82" s="233"/>
      <c r="D82" s="233"/>
      <c r="E82" s="234"/>
      <c r="F82" s="7">
        <v>199</v>
      </c>
      <c r="G82" s="54">
        <f>G78+G79</f>
        <v>-5379292.550000032</v>
      </c>
      <c r="H82" s="55">
        <f>H78+H79</f>
        <v>-67865489.1499999</v>
      </c>
      <c r="I82" s="53">
        <f t="shared" si="2"/>
        <v>-73244781.69999993</v>
      </c>
      <c r="J82" s="54">
        <f>J78+J79</f>
        <v>-12968271.630000003</v>
      </c>
      <c r="K82" s="55">
        <f>K78+K79</f>
        <v>19349420.36999974</v>
      </c>
      <c r="L82" s="53">
        <f>J82+K82</f>
        <v>6381148.739999738</v>
      </c>
      <c r="N82" s="144"/>
      <c r="O82" s="144"/>
      <c r="P82" s="144"/>
      <c r="Q82" s="144"/>
      <c r="R82" s="144"/>
      <c r="S82" s="144"/>
    </row>
    <row r="83" spans="1:19" ht="12.75">
      <c r="A83" s="235" t="s">
        <v>252</v>
      </c>
      <c r="B83" s="236"/>
      <c r="C83" s="236"/>
      <c r="D83" s="236"/>
      <c r="E83" s="244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N83" s="144"/>
      <c r="O83" s="144"/>
      <c r="P83" s="144"/>
      <c r="Q83" s="144"/>
      <c r="R83" s="144"/>
      <c r="S83" s="144"/>
    </row>
    <row r="84" spans="1:19" ht="12.75">
      <c r="A84" s="235" t="s">
        <v>253</v>
      </c>
      <c r="B84" s="236"/>
      <c r="C84" s="236"/>
      <c r="D84" s="236"/>
      <c r="E84" s="244"/>
      <c r="F84" s="7">
        <v>201</v>
      </c>
      <c r="G84" s="51"/>
      <c r="H84" s="52"/>
      <c r="I84" s="53">
        <f t="shared" si="2"/>
        <v>0</v>
      </c>
      <c r="J84" s="51"/>
      <c r="K84" s="52"/>
      <c r="L84" s="53">
        <f t="shared" si="3"/>
        <v>0</v>
      </c>
      <c r="N84" s="144"/>
      <c r="O84" s="144"/>
      <c r="P84" s="144"/>
      <c r="Q84" s="144"/>
      <c r="R84" s="144"/>
      <c r="S84" s="144"/>
    </row>
    <row r="85" spans="1:19" ht="12.75">
      <c r="A85" s="235" t="s">
        <v>258</v>
      </c>
      <c r="B85" s="236"/>
      <c r="C85" s="236"/>
      <c r="D85" s="236"/>
      <c r="E85" s="236"/>
      <c r="F85" s="7">
        <v>202</v>
      </c>
      <c r="G85" s="51">
        <f>+G7+G16+G30+G31+G32+G81</f>
        <v>107087406.80999999</v>
      </c>
      <c r="H85" s="51">
        <f>+H7+H16+H30+H31+H32+H81</f>
        <v>511310529.52000016</v>
      </c>
      <c r="I85" s="59">
        <f>IF((G85+H85)=(I7+I16+I30+I31+I32+I81),(G85+H85),FALSE)</f>
        <v>618397936.3300002</v>
      </c>
      <c r="J85" s="51">
        <f>+J7+J16+J30+J31+J32+J81</f>
        <v>129535022.79999998</v>
      </c>
      <c r="K85" s="52">
        <f>+K7+K16+K30+K31+K32+K81</f>
        <v>467664131.3599997</v>
      </c>
      <c r="L85" s="59">
        <f>IF((J85+K85)=(L7+L16+L30+L31+L32+L81),(J85+K85),FALSE)</f>
        <v>597199154.1599997</v>
      </c>
      <c r="N85" s="144"/>
      <c r="O85" s="144"/>
      <c r="P85" s="144"/>
      <c r="Q85" s="144"/>
      <c r="R85" s="144"/>
      <c r="S85" s="144"/>
    </row>
    <row r="86" spans="1:19" ht="12.75">
      <c r="A86" s="235" t="s">
        <v>259</v>
      </c>
      <c r="B86" s="236"/>
      <c r="C86" s="236"/>
      <c r="D86" s="236"/>
      <c r="E86" s="236"/>
      <c r="F86" s="7">
        <v>203</v>
      </c>
      <c r="G86" s="51">
        <f>+G33+G42+G50+G54+G57+G66+G74+G77+G80</f>
        <v>-112466699.36000001</v>
      </c>
      <c r="H86" s="51">
        <f>+H33+H42+H50+H54+H57+H66+H74+H77+H80</f>
        <v>-579176018.6700001</v>
      </c>
      <c r="I86" s="59">
        <f>IF((G86+H86)=(I33+I42+I50+I54+I57+I66+I74+I77+I80),(G86+H86),FALSE)</f>
        <v>-691642718.0300001</v>
      </c>
      <c r="J86" s="51">
        <f>+J33+J42+J50+J54+J57+J66+J74+J77+J80</f>
        <v>-142503294.43</v>
      </c>
      <c r="K86" s="52">
        <f>+K33+K42+K50+K54+K57+K66+K74+K77+K80</f>
        <v>-448314710.99000007</v>
      </c>
      <c r="L86" s="59">
        <f>IF((J86+K86)=(L33+L42+L50+L54+L57+L66+L74+L77+L80),(J86+K86),FALSE)</f>
        <v>-590818005.4200001</v>
      </c>
      <c r="N86" s="144"/>
      <c r="O86" s="144"/>
      <c r="P86" s="144"/>
      <c r="Q86" s="144"/>
      <c r="R86" s="144"/>
      <c r="S86" s="144"/>
    </row>
    <row r="87" spans="1:19" ht="12.75">
      <c r="A87" s="235" t="s">
        <v>208</v>
      </c>
      <c r="B87" s="233"/>
      <c r="C87" s="233"/>
      <c r="D87" s="233"/>
      <c r="E87" s="233"/>
      <c r="F87" s="7">
        <v>204</v>
      </c>
      <c r="G87" s="54">
        <f>SUM(G88:G94)-G95</f>
        <v>865405.1400000006</v>
      </c>
      <c r="H87" s="55">
        <f>SUM(H88:H94)-H95</f>
        <v>30601349.050009996</v>
      </c>
      <c r="I87" s="53">
        <f t="shared" si="2"/>
        <v>31466754.190009996</v>
      </c>
      <c r="J87" s="54">
        <f>SUM(J88:J94)-J95</f>
        <v>-17135975.84</v>
      </c>
      <c r="K87" s="55">
        <f>SUM(K88:K94)-K95</f>
        <v>-26561089.26</v>
      </c>
      <c r="L87" s="53">
        <f t="shared" si="3"/>
        <v>-43697065.1</v>
      </c>
      <c r="N87" s="144"/>
      <c r="O87" s="144"/>
      <c r="P87" s="144"/>
      <c r="Q87" s="144"/>
      <c r="R87" s="144"/>
      <c r="S87" s="144"/>
    </row>
    <row r="88" spans="1:19" ht="19.5" customHeight="1">
      <c r="A88" s="232" t="s">
        <v>260</v>
      </c>
      <c r="B88" s="233"/>
      <c r="C88" s="233"/>
      <c r="D88" s="233"/>
      <c r="E88" s="233"/>
      <c r="F88" s="7">
        <v>205</v>
      </c>
      <c r="G88" s="51">
        <v>0</v>
      </c>
      <c r="H88" s="52">
        <v>0</v>
      </c>
      <c r="I88" s="53">
        <f t="shared" si="2"/>
        <v>0</v>
      </c>
      <c r="J88" s="51">
        <v>0</v>
      </c>
      <c r="K88" s="52">
        <v>0</v>
      </c>
      <c r="L88" s="53">
        <f t="shared" si="3"/>
        <v>0</v>
      </c>
      <c r="N88" s="144"/>
      <c r="O88" s="144"/>
      <c r="P88" s="144"/>
      <c r="Q88" s="144"/>
      <c r="R88" s="144"/>
      <c r="S88" s="144"/>
    </row>
    <row r="89" spans="1:19" ht="23.25" customHeight="1">
      <c r="A89" s="232" t="s">
        <v>261</v>
      </c>
      <c r="B89" s="233"/>
      <c r="C89" s="233"/>
      <c r="D89" s="233"/>
      <c r="E89" s="233"/>
      <c r="F89" s="7">
        <v>206</v>
      </c>
      <c r="G89" s="51">
        <v>865405.1400000006</v>
      </c>
      <c r="H89" s="52">
        <v>30461780.730009995</v>
      </c>
      <c r="I89" s="53">
        <f t="shared" si="2"/>
        <v>31327185.870009996</v>
      </c>
      <c r="J89" s="51">
        <v>-17135975.84</v>
      </c>
      <c r="K89" s="52">
        <v>-26561089.26</v>
      </c>
      <c r="L89" s="53">
        <f t="shared" si="3"/>
        <v>-43697065.1</v>
      </c>
      <c r="N89" s="144"/>
      <c r="O89" s="144"/>
      <c r="P89" s="144"/>
      <c r="Q89" s="144"/>
      <c r="R89" s="144"/>
      <c r="S89" s="144"/>
    </row>
    <row r="90" spans="1:19" ht="21.75" customHeight="1">
      <c r="A90" s="232" t="s">
        <v>262</v>
      </c>
      <c r="B90" s="233"/>
      <c r="C90" s="233"/>
      <c r="D90" s="233"/>
      <c r="E90" s="233"/>
      <c r="F90" s="7">
        <v>207</v>
      </c>
      <c r="G90" s="51">
        <v>0</v>
      </c>
      <c r="H90" s="52">
        <v>139568.31999999998</v>
      </c>
      <c r="I90" s="53">
        <f t="shared" si="2"/>
        <v>139568.31999999998</v>
      </c>
      <c r="J90" s="51">
        <v>0</v>
      </c>
      <c r="K90" s="52">
        <v>0</v>
      </c>
      <c r="L90" s="53">
        <f t="shared" si="3"/>
        <v>0</v>
      </c>
      <c r="N90" s="144"/>
      <c r="O90" s="144"/>
      <c r="P90" s="144"/>
      <c r="Q90" s="144"/>
      <c r="R90" s="144"/>
      <c r="S90" s="144"/>
    </row>
    <row r="91" spans="1:19" ht="21" customHeight="1">
      <c r="A91" s="232" t="s">
        <v>263</v>
      </c>
      <c r="B91" s="233"/>
      <c r="C91" s="233"/>
      <c r="D91" s="233"/>
      <c r="E91" s="233"/>
      <c r="F91" s="7">
        <v>208</v>
      </c>
      <c r="G91" s="51">
        <v>0</v>
      </c>
      <c r="H91" s="52">
        <v>0</v>
      </c>
      <c r="I91" s="53">
        <f t="shared" si="2"/>
        <v>0</v>
      </c>
      <c r="J91" s="51">
        <v>0</v>
      </c>
      <c r="K91" s="52">
        <v>0</v>
      </c>
      <c r="L91" s="53">
        <f t="shared" si="3"/>
        <v>0</v>
      </c>
      <c r="N91" s="144"/>
      <c r="O91" s="144"/>
      <c r="P91" s="144"/>
      <c r="Q91" s="144"/>
      <c r="R91" s="144"/>
      <c r="S91" s="144"/>
    </row>
    <row r="92" spans="1:19" ht="12.75">
      <c r="A92" s="232" t="s">
        <v>264</v>
      </c>
      <c r="B92" s="233"/>
      <c r="C92" s="233"/>
      <c r="D92" s="233"/>
      <c r="E92" s="233"/>
      <c r="F92" s="7">
        <v>209</v>
      </c>
      <c r="G92" s="51">
        <v>0</v>
      </c>
      <c r="H92" s="52">
        <v>0</v>
      </c>
      <c r="I92" s="53">
        <f t="shared" si="2"/>
        <v>0</v>
      </c>
      <c r="J92" s="51">
        <v>0</v>
      </c>
      <c r="K92" s="52">
        <v>0</v>
      </c>
      <c r="L92" s="53">
        <f t="shared" si="3"/>
        <v>0</v>
      </c>
      <c r="N92" s="144"/>
      <c r="O92" s="144"/>
      <c r="P92" s="144"/>
      <c r="Q92" s="144"/>
      <c r="R92" s="144"/>
      <c r="S92" s="144"/>
    </row>
    <row r="93" spans="1:19" ht="22.5" customHeight="1">
      <c r="A93" s="232" t="s">
        <v>265</v>
      </c>
      <c r="B93" s="233"/>
      <c r="C93" s="233"/>
      <c r="D93" s="233"/>
      <c r="E93" s="233"/>
      <c r="F93" s="7">
        <v>210</v>
      </c>
      <c r="G93" s="51">
        <v>0</v>
      </c>
      <c r="H93" s="52">
        <v>0</v>
      </c>
      <c r="I93" s="53">
        <f t="shared" si="2"/>
        <v>0</v>
      </c>
      <c r="J93" s="51">
        <v>0</v>
      </c>
      <c r="K93" s="52">
        <v>0</v>
      </c>
      <c r="L93" s="53">
        <f t="shared" si="3"/>
        <v>0</v>
      </c>
      <c r="N93" s="144"/>
      <c r="O93" s="144"/>
      <c r="P93" s="144"/>
      <c r="Q93" s="144"/>
      <c r="R93" s="144"/>
      <c r="S93" s="144"/>
    </row>
    <row r="94" spans="1:19" ht="12.75">
      <c r="A94" s="232" t="s">
        <v>266</v>
      </c>
      <c r="B94" s="233"/>
      <c r="C94" s="233"/>
      <c r="D94" s="233"/>
      <c r="E94" s="233"/>
      <c r="F94" s="7">
        <v>211</v>
      </c>
      <c r="G94" s="51">
        <v>0</v>
      </c>
      <c r="H94" s="52">
        <v>0</v>
      </c>
      <c r="I94" s="53">
        <f t="shared" si="2"/>
        <v>0</v>
      </c>
      <c r="J94" s="51">
        <v>0</v>
      </c>
      <c r="K94" s="52">
        <v>0</v>
      </c>
      <c r="L94" s="53">
        <f t="shared" si="3"/>
        <v>0</v>
      </c>
      <c r="N94" s="144"/>
      <c r="O94" s="144"/>
      <c r="P94" s="144"/>
      <c r="Q94" s="144"/>
      <c r="R94" s="144"/>
      <c r="S94" s="144"/>
    </row>
    <row r="95" spans="1:19" ht="12.75">
      <c r="A95" s="232" t="s">
        <v>267</v>
      </c>
      <c r="B95" s="233"/>
      <c r="C95" s="233"/>
      <c r="D95" s="233"/>
      <c r="E95" s="233"/>
      <c r="F95" s="7">
        <v>212</v>
      </c>
      <c r="G95" s="51">
        <v>0</v>
      </c>
      <c r="H95" s="52">
        <v>0</v>
      </c>
      <c r="I95" s="53">
        <f t="shared" si="2"/>
        <v>0</v>
      </c>
      <c r="J95" s="51">
        <v>0</v>
      </c>
      <c r="K95" s="52">
        <v>0</v>
      </c>
      <c r="L95" s="53">
        <f t="shared" si="3"/>
        <v>0</v>
      </c>
      <c r="N95" s="144"/>
      <c r="O95" s="144"/>
      <c r="P95" s="144"/>
      <c r="Q95" s="144"/>
      <c r="R95" s="144"/>
      <c r="S95" s="144"/>
    </row>
    <row r="96" spans="1:19" ht="12.75">
      <c r="A96" s="235" t="s">
        <v>206</v>
      </c>
      <c r="B96" s="233"/>
      <c r="C96" s="233"/>
      <c r="D96" s="233"/>
      <c r="E96" s="233"/>
      <c r="F96" s="7">
        <v>213</v>
      </c>
      <c r="G96" s="54">
        <f>G82+G87</f>
        <v>-4513887.410000032</v>
      </c>
      <c r="H96" s="55">
        <f>H82+H87</f>
        <v>-37264140.099989906</v>
      </c>
      <c r="I96" s="53">
        <f t="shared" si="2"/>
        <v>-41778027.50998994</v>
      </c>
      <c r="J96" s="54">
        <f>J82+J87</f>
        <v>-30104247.470000003</v>
      </c>
      <c r="K96" s="55">
        <f>K82+K87</f>
        <v>-7211668.890000261</v>
      </c>
      <c r="L96" s="53">
        <f t="shared" si="3"/>
        <v>-37315916.36000027</v>
      </c>
      <c r="N96" s="144"/>
      <c r="O96" s="144"/>
      <c r="P96" s="144"/>
      <c r="Q96" s="144"/>
      <c r="R96" s="144"/>
      <c r="S96" s="144"/>
    </row>
    <row r="97" spans="1:19" ht="12.75">
      <c r="A97" s="235" t="s">
        <v>252</v>
      </c>
      <c r="B97" s="236"/>
      <c r="C97" s="236"/>
      <c r="D97" s="236"/>
      <c r="E97" s="244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  <c r="N97" s="144"/>
      <c r="O97" s="144"/>
      <c r="P97" s="144"/>
      <c r="Q97" s="144"/>
      <c r="R97" s="144"/>
      <c r="S97" s="144"/>
    </row>
    <row r="98" spans="1:19" ht="12.75">
      <c r="A98" s="235" t="s">
        <v>253</v>
      </c>
      <c r="B98" s="236"/>
      <c r="C98" s="236"/>
      <c r="D98" s="236"/>
      <c r="E98" s="244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  <c r="N98" s="144"/>
      <c r="O98" s="144"/>
      <c r="P98" s="144"/>
      <c r="Q98" s="144"/>
      <c r="R98" s="144"/>
      <c r="S98" s="144"/>
    </row>
    <row r="99" spans="1:19" ht="12.75">
      <c r="A99" s="237" t="s">
        <v>291</v>
      </c>
      <c r="B99" s="239"/>
      <c r="C99" s="239"/>
      <c r="D99" s="239"/>
      <c r="E99" s="239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  <c r="N99" s="144"/>
      <c r="O99" s="144"/>
      <c r="P99" s="144"/>
      <c r="Q99" s="144"/>
      <c r="R99" s="144"/>
      <c r="S99" s="144"/>
    </row>
    <row r="100" spans="1:12" ht="12.75">
      <c r="A100" s="256" t="s">
        <v>369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6" max="255" man="1"/>
  </rowBreaks>
  <ignoredErrors>
    <ignoredError sqref="A7:F17 A32:F32 A18:F31 I87:L87 I38:L38 I33:L34 I6:L6 I25:I32 L25:L32 I36:I37 L36:L37 I42:L43 I39:I41 L39:L41 I46:L50 I44 L44 I45 L45 I54:L54 I51 L51 I96:L96 I89:I91 L89:L91 I52:I53 L52:L53 I88 L88 I92:I93 L92:L93 I94:I95 L94:L95" formula="1"/>
    <ignoredError sqref="I57:L58 I20:I21 I7:L7 I16:L16 I8:I15 L8:L15 I18:L18 I17 L17 I24:L24 I22:I23 L22:L23 I62:L62 I59:I61 L59:L61 I66:L66 I63:I65 L63:L65 I67:I72 L67:L72 L20:L21 I74:L74 I73 L73 H74 I75 I78:L79 I76 L76 I77 L77 I82:L86 I80 L80 L75 I81 L81" formula="1" formulaRange="1"/>
    <ignoredError sqref="H55:L56 H57:H58 G7:H7 G16:H16 I19 L19 G24:H24 H62 H66 G18:H18" formulaRange="1"/>
    <ignoredError sqref="G74 G78:H79 G82:H86" unlockedFormula="1"/>
    <ignoredError sqref="I74:L74 I73 L73" formula="1" formulaRange="1" unlockedFormula="1"/>
    <ignoredError sqref="H74" formulaRange="1" unlockedFormula="1"/>
    <ignoredError sqref="I75 I78:L79 I76 L76 I77 L77 I82:L86 I80 L80 L75 I81 L81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90" zoomScaleSheetLayoutView="90" zoomScalePageLayoutView="0" workbookViewId="0" topLeftCell="A1">
      <selection activeCell="H93" sqref="H93"/>
    </sheetView>
  </sheetViews>
  <sheetFormatPr defaultColWidth="9.140625" defaultRowHeight="12.75"/>
  <cols>
    <col min="1" max="4" width="9.140625" style="24" customWidth="1"/>
    <col min="5" max="5" width="22.421875" style="24" customWidth="1"/>
    <col min="6" max="6" width="9.140625" style="24" customWidth="1"/>
    <col min="7" max="12" width="12.7109375" style="24" customWidth="1"/>
    <col min="13" max="16384" width="9.140625" style="24" customWidth="1"/>
  </cols>
  <sheetData>
    <row r="1" spans="1:12" ht="15.75">
      <c r="A1" s="21" t="s">
        <v>368</v>
      </c>
      <c r="B1" s="32"/>
      <c r="C1" s="32"/>
      <c r="D1" s="32"/>
      <c r="E1" s="32"/>
      <c r="F1" s="32"/>
      <c r="G1" s="32"/>
      <c r="H1" s="33"/>
      <c r="I1" s="33"/>
      <c r="J1" s="34"/>
      <c r="K1" s="35"/>
      <c r="L1" s="36"/>
    </row>
    <row r="2" spans="1:12" ht="12.75">
      <c r="A2" s="228" t="s">
        <v>401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.75">
      <c r="A3" s="114"/>
      <c r="B3" s="113"/>
      <c r="C3" s="113"/>
      <c r="D3" s="115"/>
      <c r="E3" s="115"/>
      <c r="F3" s="115"/>
      <c r="G3" s="115"/>
      <c r="H3" s="115"/>
      <c r="I3" s="116"/>
      <c r="J3" s="116"/>
      <c r="K3" s="257" t="s">
        <v>58</v>
      </c>
      <c r="L3" s="257"/>
    </row>
    <row r="4" spans="1:12" ht="12.75" customHeight="1">
      <c r="A4" s="224" t="s">
        <v>2</v>
      </c>
      <c r="B4" s="225"/>
      <c r="C4" s="225"/>
      <c r="D4" s="225"/>
      <c r="E4" s="225"/>
      <c r="F4" s="224" t="s">
        <v>221</v>
      </c>
      <c r="G4" s="224" t="s">
        <v>365</v>
      </c>
      <c r="H4" s="225"/>
      <c r="I4" s="225"/>
      <c r="J4" s="224" t="s">
        <v>366</v>
      </c>
      <c r="K4" s="225"/>
      <c r="L4" s="225"/>
    </row>
    <row r="5" spans="1:12" ht="12.75">
      <c r="A5" s="225"/>
      <c r="B5" s="225"/>
      <c r="C5" s="225"/>
      <c r="D5" s="225"/>
      <c r="E5" s="225"/>
      <c r="F5" s="225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4">
        <v>1</v>
      </c>
      <c r="B6" s="224"/>
      <c r="C6" s="224"/>
      <c r="D6" s="224"/>
      <c r="E6" s="224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8" ht="12.75">
      <c r="A7" s="220" t="s">
        <v>99</v>
      </c>
      <c r="B7" s="222"/>
      <c r="C7" s="222"/>
      <c r="D7" s="222"/>
      <c r="E7" s="223"/>
      <c r="F7" s="6">
        <v>124</v>
      </c>
      <c r="G7" s="48">
        <f>SUM(G8:G15)</f>
        <v>173930851</v>
      </c>
      <c r="H7" s="49">
        <f>SUM(H8:H15)</f>
        <v>816868236.1600002</v>
      </c>
      <c r="I7" s="50">
        <f>G7+H7</f>
        <v>990799087.1600002</v>
      </c>
      <c r="J7" s="48">
        <f>SUM(J8:J15)</f>
        <v>303948411.1399999</v>
      </c>
      <c r="K7" s="49">
        <f>SUM(K8:K15)</f>
        <v>747896803.0099998</v>
      </c>
      <c r="L7" s="50">
        <f>J7+K7</f>
        <v>1051845214.1499996</v>
      </c>
      <c r="M7" s="144"/>
      <c r="N7" s="144"/>
      <c r="O7" s="144"/>
      <c r="P7" s="144"/>
      <c r="Q7" s="144"/>
      <c r="R7" s="144"/>
    </row>
    <row r="8" spans="1:18" ht="12.75">
      <c r="A8" s="232" t="s">
        <v>196</v>
      </c>
      <c r="B8" s="233"/>
      <c r="C8" s="233"/>
      <c r="D8" s="233"/>
      <c r="E8" s="234"/>
      <c r="F8" s="7">
        <v>125</v>
      </c>
      <c r="G8" s="51">
        <v>173745373.26</v>
      </c>
      <c r="H8" s="52">
        <v>1249696726.65</v>
      </c>
      <c r="I8" s="53">
        <f aca="true" t="shared" si="0" ref="I8:I71">G8+H8</f>
        <v>1423442099.91</v>
      </c>
      <c r="J8" s="51">
        <v>304791926.78</v>
      </c>
      <c r="K8" s="52">
        <v>1149414067.0299997</v>
      </c>
      <c r="L8" s="53">
        <f aca="true" t="shared" si="1" ref="L8:L71">J8+K8</f>
        <v>1454205993.8099997</v>
      </c>
      <c r="M8" s="144"/>
      <c r="N8" s="144"/>
      <c r="O8" s="144"/>
      <c r="P8" s="144"/>
      <c r="Q8" s="144"/>
      <c r="R8" s="144"/>
    </row>
    <row r="9" spans="1:18" ht="12.75">
      <c r="A9" s="232" t="s">
        <v>197</v>
      </c>
      <c r="B9" s="233"/>
      <c r="C9" s="233"/>
      <c r="D9" s="233"/>
      <c r="E9" s="234"/>
      <c r="F9" s="7">
        <v>126</v>
      </c>
      <c r="G9" s="51"/>
      <c r="H9" s="52"/>
      <c r="I9" s="53">
        <f t="shared" si="0"/>
        <v>0</v>
      </c>
      <c r="J9" s="51"/>
      <c r="K9" s="52"/>
      <c r="L9" s="53">
        <f t="shared" si="1"/>
        <v>0</v>
      </c>
      <c r="M9" s="144"/>
      <c r="N9" s="144"/>
      <c r="O9" s="144"/>
      <c r="P9" s="144"/>
      <c r="Q9" s="144"/>
      <c r="R9" s="144"/>
    </row>
    <row r="10" spans="1:18" ht="25.5" customHeight="1">
      <c r="A10" s="232" t="s">
        <v>198</v>
      </c>
      <c r="B10" s="233"/>
      <c r="C10" s="233"/>
      <c r="D10" s="233"/>
      <c r="E10" s="234"/>
      <c r="F10" s="7">
        <v>127</v>
      </c>
      <c r="G10" s="51"/>
      <c r="H10" s="52">
        <v>-45626310.25</v>
      </c>
      <c r="I10" s="53">
        <f t="shared" si="0"/>
        <v>-45626310.25</v>
      </c>
      <c r="J10" s="51"/>
      <c r="K10" s="52">
        <v>-6860662.280000014</v>
      </c>
      <c r="L10" s="53">
        <f t="shared" si="1"/>
        <v>-6860662.280000014</v>
      </c>
      <c r="M10" s="144"/>
      <c r="N10" s="144"/>
      <c r="O10" s="144"/>
      <c r="P10" s="144"/>
      <c r="Q10" s="144"/>
      <c r="R10" s="144"/>
    </row>
    <row r="11" spans="1:18" ht="12.75">
      <c r="A11" s="232" t="s">
        <v>199</v>
      </c>
      <c r="B11" s="233"/>
      <c r="C11" s="233"/>
      <c r="D11" s="233"/>
      <c r="E11" s="234"/>
      <c r="F11" s="7">
        <v>128</v>
      </c>
      <c r="G11" s="51">
        <v>-230904.46</v>
      </c>
      <c r="H11" s="52">
        <v>-210361432.82</v>
      </c>
      <c r="I11" s="53">
        <f t="shared" si="0"/>
        <v>-210592337.28</v>
      </c>
      <c r="J11" s="51">
        <v>-169039.13</v>
      </c>
      <c r="K11" s="52">
        <v>-146628329.51999998</v>
      </c>
      <c r="L11" s="53">
        <f t="shared" si="1"/>
        <v>-146797368.64999998</v>
      </c>
      <c r="M11" s="144"/>
      <c r="N11" s="144"/>
      <c r="O11" s="144"/>
      <c r="P11" s="144"/>
      <c r="Q11" s="144"/>
      <c r="R11" s="144"/>
    </row>
    <row r="12" spans="1:18" ht="12.75">
      <c r="A12" s="232" t="s">
        <v>200</v>
      </c>
      <c r="B12" s="233"/>
      <c r="C12" s="233"/>
      <c r="D12" s="233"/>
      <c r="E12" s="234"/>
      <c r="F12" s="7">
        <v>129</v>
      </c>
      <c r="G12" s="51"/>
      <c r="H12" s="52"/>
      <c r="I12" s="53">
        <f t="shared" si="0"/>
        <v>0</v>
      </c>
      <c r="J12" s="51"/>
      <c r="K12" s="52">
        <v>-1264898.99</v>
      </c>
      <c r="L12" s="53">
        <f t="shared" si="1"/>
        <v>-1264898.99</v>
      </c>
      <c r="M12" s="144"/>
      <c r="N12" s="144"/>
      <c r="O12" s="144"/>
      <c r="P12" s="144"/>
      <c r="Q12" s="144"/>
      <c r="R12" s="144"/>
    </row>
    <row r="13" spans="1:18" ht="12.75">
      <c r="A13" s="232" t="s">
        <v>201</v>
      </c>
      <c r="B13" s="233"/>
      <c r="C13" s="233"/>
      <c r="D13" s="233"/>
      <c r="E13" s="234"/>
      <c r="F13" s="7">
        <v>130</v>
      </c>
      <c r="G13" s="51">
        <v>369430.99</v>
      </c>
      <c r="H13" s="52">
        <v>-217759608.54</v>
      </c>
      <c r="I13" s="53">
        <f t="shared" si="0"/>
        <v>-217390177.54999998</v>
      </c>
      <c r="J13" s="51">
        <v>-675360.54</v>
      </c>
      <c r="K13" s="52">
        <v>-264834446.49</v>
      </c>
      <c r="L13" s="53">
        <f t="shared" si="1"/>
        <v>-265509807.03</v>
      </c>
      <c r="M13" s="144"/>
      <c r="N13" s="144"/>
      <c r="O13" s="144"/>
      <c r="P13" s="144"/>
      <c r="Q13" s="144"/>
      <c r="R13" s="144"/>
    </row>
    <row r="14" spans="1:18" ht="12.75">
      <c r="A14" s="232" t="s">
        <v>202</v>
      </c>
      <c r="B14" s="233"/>
      <c r="C14" s="233"/>
      <c r="D14" s="233"/>
      <c r="E14" s="234"/>
      <c r="F14" s="7">
        <v>131</v>
      </c>
      <c r="G14" s="51">
        <v>46951.21</v>
      </c>
      <c r="H14" s="52">
        <v>40918861.12</v>
      </c>
      <c r="I14" s="53">
        <f t="shared" si="0"/>
        <v>40965812.33</v>
      </c>
      <c r="J14" s="51">
        <v>884.03</v>
      </c>
      <c r="K14" s="52">
        <v>17196952.08</v>
      </c>
      <c r="L14" s="53">
        <f t="shared" si="1"/>
        <v>17197836.11</v>
      </c>
      <c r="M14" s="144"/>
      <c r="N14" s="144"/>
      <c r="O14" s="144"/>
      <c r="P14" s="144"/>
      <c r="Q14" s="144"/>
      <c r="R14" s="144"/>
    </row>
    <row r="15" spans="1:18" ht="12.75">
      <c r="A15" s="232" t="s">
        <v>242</v>
      </c>
      <c r="B15" s="233"/>
      <c r="C15" s="233"/>
      <c r="D15" s="233"/>
      <c r="E15" s="234"/>
      <c r="F15" s="7">
        <v>132</v>
      </c>
      <c r="G15" s="51"/>
      <c r="H15" s="52"/>
      <c r="I15" s="53">
        <f t="shared" si="0"/>
        <v>0</v>
      </c>
      <c r="J15" s="51"/>
      <c r="K15" s="52">
        <v>874121.1799999999</v>
      </c>
      <c r="L15" s="53">
        <f t="shared" si="1"/>
        <v>874121.1799999999</v>
      </c>
      <c r="M15" s="144"/>
      <c r="N15" s="144"/>
      <c r="O15" s="144"/>
      <c r="P15" s="144"/>
      <c r="Q15" s="144"/>
      <c r="R15" s="144"/>
    </row>
    <row r="16" spans="1:18" ht="24.75" customHeight="1">
      <c r="A16" s="235" t="s">
        <v>100</v>
      </c>
      <c r="B16" s="233"/>
      <c r="C16" s="233"/>
      <c r="D16" s="233"/>
      <c r="E16" s="234"/>
      <c r="F16" s="7">
        <v>133</v>
      </c>
      <c r="G16" s="54">
        <f>G17+G18+G22+G23+G24+G28+G29</f>
        <v>57673123.870000005</v>
      </c>
      <c r="H16" s="55">
        <f>H17+H18+H22+H23+H24+H28+H29</f>
        <v>96511946.64</v>
      </c>
      <c r="I16" s="53">
        <f t="shared" si="0"/>
        <v>154185070.51</v>
      </c>
      <c r="J16" s="54">
        <f>J17+J18+J22+J23+J24+J28+J29</f>
        <v>63654825.6</v>
      </c>
      <c r="K16" s="55">
        <f>K17+K18+K22+K23+K24+K28+K29</f>
        <v>116168762.32000001</v>
      </c>
      <c r="L16" s="53">
        <f t="shared" si="1"/>
        <v>179823587.92000002</v>
      </c>
      <c r="M16" s="144"/>
      <c r="N16" s="144"/>
      <c r="O16" s="144"/>
      <c r="P16" s="144"/>
      <c r="Q16" s="144"/>
      <c r="R16" s="144"/>
    </row>
    <row r="17" spans="1:18" ht="19.5" customHeight="1">
      <c r="A17" s="232" t="s">
        <v>219</v>
      </c>
      <c r="B17" s="233"/>
      <c r="C17" s="233"/>
      <c r="D17" s="233"/>
      <c r="E17" s="234"/>
      <c r="F17" s="7">
        <v>134</v>
      </c>
      <c r="G17" s="51"/>
      <c r="H17" s="52">
        <v>22199745.52</v>
      </c>
      <c r="I17" s="53">
        <f t="shared" si="0"/>
        <v>22199745.52</v>
      </c>
      <c r="J17" s="51"/>
      <c r="K17" s="52">
        <v>17576603.25</v>
      </c>
      <c r="L17" s="53">
        <f t="shared" si="1"/>
        <v>17576603.25</v>
      </c>
      <c r="M17" s="144"/>
      <c r="N17" s="144"/>
      <c r="O17" s="144"/>
      <c r="P17" s="144"/>
      <c r="Q17" s="144"/>
      <c r="R17" s="144"/>
    </row>
    <row r="18" spans="1:18" ht="26.25" customHeight="1">
      <c r="A18" s="232" t="s">
        <v>204</v>
      </c>
      <c r="B18" s="233"/>
      <c r="C18" s="233"/>
      <c r="D18" s="233"/>
      <c r="E18" s="234"/>
      <c r="F18" s="7">
        <v>135</v>
      </c>
      <c r="G18" s="54">
        <f>SUM(G19:G21)</f>
        <v>0</v>
      </c>
      <c r="H18" s="55">
        <f>SUM(H19:H21)</f>
        <v>13163765.37</v>
      </c>
      <c r="I18" s="53">
        <f t="shared" si="0"/>
        <v>13163765.37</v>
      </c>
      <c r="J18" s="54">
        <f>SUM(J19:J21)</f>
        <v>0</v>
      </c>
      <c r="K18" s="55">
        <f>SUM(K19:K21)</f>
        <v>12756116.96</v>
      </c>
      <c r="L18" s="53">
        <f t="shared" si="1"/>
        <v>12756116.96</v>
      </c>
      <c r="M18" s="144"/>
      <c r="N18" s="144"/>
      <c r="O18" s="144"/>
      <c r="P18" s="144"/>
      <c r="Q18" s="144"/>
      <c r="R18" s="144"/>
    </row>
    <row r="19" spans="1:18" ht="12.75">
      <c r="A19" s="232" t="s">
        <v>243</v>
      </c>
      <c r="B19" s="233"/>
      <c r="C19" s="233"/>
      <c r="D19" s="233"/>
      <c r="E19" s="234"/>
      <c r="F19" s="7">
        <v>136</v>
      </c>
      <c r="G19" s="51"/>
      <c r="H19" s="52">
        <v>13163765.37</v>
      </c>
      <c r="I19" s="53">
        <f t="shared" si="0"/>
        <v>13163765.37</v>
      </c>
      <c r="J19" s="51"/>
      <c r="K19" s="52">
        <v>12756116.96</v>
      </c>
      <c r="L19" s="53">
        <f t="shared" si="1"/>
        <v>12756116.96</v>
      </c>
      <c r="M19" s="144"/>
      <c r="N19" s="144"/>
      <c r="O19" s="144"/>
      <c r="P19" s="144"/>
      <c r="Q19" s="144"/>
      <c r="R19" s="144"/>
    </row>
    <row r="20" spans="1:18" ht="24" customHeight="1">
      <c r="A20" s="232" t="s">
        <v>54</v>
      </c>
      <c r="B20" s="233"/>
      <c r="C20" s="233"/>
      <c r="D20" s="233"/>
      <c r="E20" s="234"/>
      <c r="F20" s="7">
        <v>137</v>
      </c>
      <c r="G20" s="51"/>
      <c r="H20" s="52"/>
      <c r="I20" s="53">
        <f t="shared" si="0"/>
        <v>0</v>
      </c>
      <c r="J20" s="51"/>
      <c r="K20" s="52"/>
      <c r="L20" s="53">
        <f t="shared" si="1"/>
        <v>0</v>
      </c>
      <c r="M20" s="144"/>
      <c r="N20" s="144"/>
      <c r="O20" s="144"/>
      <c r="P20" s="144"/>
      <c r="Q20" s="144"/>
      <c r="R20" s="144"/>
    </row>
    <row r="21" spans="1:18" ht="12.75">
      <c r="A21" s="232" t="s">
        <v>244</v>
      </c>
      <c r="B21" s="233"/>
      <c r="C21" s="233"/>
      <c r="D21" s="233"/>
      <c r="E21" s="234"/>
      <c r="F21" s="7">
        <v>138</v>
      </c>
      <c r="G21" s="51"/>
      <c r="H21" s="52"/>
      <c r="I21" s="53">
        <f t="shared" si="0"/>
        <v>0</v>
      </c>
      <c r="J21" s="51"/>
      <c r="K21" s="52"/>
      <c r="L21" s="53">
        <f t="shared" si="1"/>
        <v>0</v>
      </c>
      <c r="M21" s="144"/>
      <c r="N21" s="144"/>
      <c r="O21" s="144"/>
      <c r="P21" s="144"/>
      <c r="Q21" s="144"/>
      <c r="R21" s="144"/>
    </row>
    <row r="22" spans="1:18" ht="12.75">
      <c r="A22" s="232" t="s">
        <v>245</v>
      </c>
      <c r="B22" s="233"/>
      <c r="C22" s="233"/>
      <c r="D22" s="233"/>
      <c r="E22" s="234"/>
      <c r="F22" s="7">
        <v>139</v>
      </c>
      <c r="G22" s="51">
        <v>53523105.45</v>
      </c>
      <c r="H22" s="52">
        <v>49107456.2</v>
      </c>
      <c r="I22" s="53">
        <f t="shared" si="0"/>
        <v>102630561.65</v>
      </c>
      <c r="J22" s="51">
        <v>60628975.2</v>
      </c>
      <c r="K22" s="52">
        <v>60261002.41000001</v>
      </c>
      <c r="L22" s="53">
        <f t="shared" si="1"/>
        <v>120889977.61000001</v>
      </c>
      <c r="M22" s="144"/>
      <c r="N22" s="144"/>
      <c r="O22" s="144"/>
      <c r="P22" s="144"/>
      <c r="Q22" s="144"/>
      <c r="R22" s="144"/>
    </row>
    <row r="23" spans="1:18" ht="20.25" customHeight="1">
      <c r="A23" s="232" t="s">
        <v>268</v>
      </c>
      <c r="B23" s="233"/>
      <c r="C23" s="233"/>
      <c r="D23" s="233"/>
      <c r="E23" s="234"/>
      <c r="F23" s="7">
        <v>140</v>
      </c>
      <c r="G23" s="51">
        <v>2933255.81</v>
      </c>
      <c r="H23" s="52">
        <v>7282029.85</v>
      </c>
      <c r="I23" s="53">
        <f t="shared" si="0"/>
        <v>10215285.66</v>
      </c>
      <c r="J23" s="51">
        <v>505932.8</v>
      </c>
      <c r="K23" s="52">
        <v>300303.38</v>
      </c>
      <c r="L23" s="53">
        <f t="shared" si="1"/>
        <v>806236.1799999999</v>
      </c>
      <c r="M23" s="144"/>
      <c r="N23" s="144"/>
      <c r="O23" s="144"/>
      <c r="P23" s="144"/>
      <c r="Q23" s="144"/>
      <c r="R23" s="144"/>
    </row>
    <row r="24" spans="1:18" ht="19.5" customHeight="1">
      <c r="A24" s="232" t="s">
        <v>101</v>
      </c>
      <c r="B24" s="233"/>
      <c r="C24" s="233"/>
      <c r="D24" s="233"/>
      <c r="E24" s="234"/>
      <c r="F24" s="7">
        <v>141</v>
      </c>
      <c r="G24" s="54">
        <f>SUM(G25:G27)</f>
        <v>1056095.58</v>
      </c>
      <c r="H24" s="55">
        <f>SUM(H25:H27)</f>
        <v>2108926.4299999997</v>
      </c>
      <c r="I24" s="53">
        <f t="shared" si="0"/>
        <v>3165022.01</v>
      </c>
      <c r="J24" s="54">
        <f>SUM(J25:J27)</f>
        <v>2288462.95</v>
      </c>
      <c r="K24" s="55">
        <f>SUM(K25:K27)</f>
        <v>8983920.670000002</v>
      </c>
      <c r="L24" s="53">
        <f t="shared" si="1"/>
        <v>11272383.620000001</v>
      </c>
      <c r="M24" s="144"/>
      <c r="N24" s="144"/>
      <c r="O24" s="144"/>
      <c r="P24" s="144"/>
      <c r="Q24" s="144"/>
      <c r="R24" s="144"/>
    </row>
    <row r="25" spans="1:18" ht="12.75">
      <c r="A25" s="232" t="s">
        <v>246</v>
      </c>
      <c r="B25" s="233"/>
      <c r="C25" s="233"/>
      <c r="D25" s="233"/>
      <c r="E25" s="234"/>
      <c r="F25" s="7">
        <v>142</v>
      </c>
      <c r="G25" s="51">
        <v>1056095.58</v>
      </c>
      <c r="H25" s="52">
        <v>1719634.43</v>
      </c>
      <c r="I25" s="53">
        <f t="shared" si="0"/>
        <v>2775730.01</v>
      </c>
      <c r="J25" s="51">
        <v>993924.21</v>
      </c>
      <c r="K25" s="52">
        <v>1392990.5499999998</v>
      </c>
      <c r="L25" s="53">
        <f t="shared" si="1"/>
        <v>2386914.76</v>
      </c>
      <c r="M25" s="144"/>
      <c r="N25" s="144"/>
      <c r="O25" s="144"/>
      <c r="P25" s="144"/>
      <c r="Q25" s="144"/>
      <c r="R25" s="144"/>
    </row>
    <row r="26" spans="1:18" ht="12.75">
      <c r="A26" s="232" t="s">
        <v>247</v>
      </c>
      <c r="B26" s="233"/>
      <c r="C26" s="233"/>
      <c r="D26" s="233"/>
      <c r="E26" s="234"/>
      <c r="F26" s="7">
        <v>143</v>
      </c>
      <c r="G26" s="51"/>
      <c r="H26" s="52">
        <v>389292</v>
      </c>
      <c r="I26" s="53">
        <f t="shared" si="0"/>
        <v>389292</v>
      </c>
      <c r="J26" s="51">
        <v>1294538.7400000002</v>
      </c>
      <c r="K26" s="52">
        <v>7590930.120000001</v>
      </c>
      <c r="L26" s="53">
        <f t="shared" si="1"/>
        <v>8885468.860000001</v>
      </c>
      <c r="M26" s="144"/>
      <c r="N26" s="144"/>
      <c r="O26" s="144"/>
      <c r="P26" s="144"/>
      <c r="Q26" s="144"/>
      <c r="R26" s="144"/>
    </row>
    <row r="27" spans="1:18" ht="12.75">
      <c r="A27" s="232" t="s">
        <v>7</v>
      </c>
      <c r="B27" s="233"/>
      <c r="C27" s="233"/>
      <c r="D27" s="233"/>
      <c r="E27" s="234"/>
      <c r="F27" s="7">
        <v>144</v>
      </c>
      <c r="G27" s="51"/>
      <c r="H27" s="52"/>
      <c r="I27" s="53">
        <f t="shared" si="0"/>
        <v>0</v>
      </c>
      <c r="J27" s="51"/>
      <c r="K27" s="52"/>
      <c r="L27" s="53">
        <f t="shared" si="1"/>
        <v>0</v>
      </c>
      <c r="M27" s="144"/>
      <c r="N27" s="144"/>
      <c r="O27" s="144"/>
      <c r="P27" s="144"/>
      <c r="Q27" s="144"/>
      <c r="R27" s="144"/>
    </row>
    <row r="28" spans="1:18" ht="12.75">
      <c r="A28" s="232" t="s">
        <v>8</v>
      </c>
      <c r="B28" s="233"/>
      <c r="C28" s="233"/>
      <c r="D28" s="233"/>
      <c r="E28" s="234"/>
      <c r="F28" s="7">
        <v>145</v>
      </c>
      <c r="G28" s="51"/>
      <c r="H28" s="52"/>
      <c r="I28" s="53">
        <f t="shared" si="0"/>
        <v>0</v>
      </c>
      <c r="J28" s="51">
        <v>0</v>
      </c>
      <c r="K28" s="52">
        <v>0</v>
      </c>
      <c r="L28" s="53">
        <f t="shared" si="1"/>
        <v>0</v>
      </c>
      <c r="M28" s="144"/>
      <c r="N28" s="144"/>
      <c r="O28" s="144"/>
      <c r="P28" s="144"/>
      <c r="Q28" s="144"/>
      <c r="R28" s="144"/>
    </row>
    <row r="29" spans="1:18" ht="12.75">
      <c r="A29" s="232" t="s">
        <v>9</v>
      </c>
      <c r="B29" s="233"/>
      <c r="C29" s="233"/>
      <c r="D29" s="233"/>
      <c r="E29" s="234"/>
      <c r="F29" s="7">
        <v>146</v>
      </c>
      <c r="G29" s="51">
        <v>160667.03</v>
      </c>
      <c r="H29" s="52">
        <v>2650023.27</v>
      </c>
      <c r="I29" s="53">
        <f t="shared" si="0"/>
        <v>2810690.3</v>
      </c>
      <c r="J29" s="51">
        <v>231454.64999999997</v>
      </c>
      <c r="K29" s="52">
        <v>16290815.65</v>
      </c>
      <c r="L29" s="53">
        <f t="shared" si="1"/>
        <v>16522270.3</v>
      </c>
      <c r="M29" s="144"/>
      <c r="N29" s="144"/>
      <c r="O29" s="144"/>
      <c r="P29" s="144"/>
      <c r="Q29" s="144"/>
      <c r="R29" s="144"/>
    </row>
    <row r="30" spans="1:18" ht="12.75">
      <c r="A30" s="235" t="s">
        <v>10</v>
      </c>
      <c r="B30" s="233"/>
      <c r="C30" s="233"/>
      <c r="D30" s="233"/>
      <c r="E30" s="234"/>
      <c r="F30" s="7">
        <v>147</v>
      </c>
      <c r="G30" s="51">
        <v>4722.47</v>
      </c>
      <c r="H30" s="52">
        <v>14475886.08</v>
      </c>
      <c r="I30" s="53">
        <f t="shared" si="0"/>
        <v>14480608.55</v>
      </c>
      <c r="J30" s="51">
        <v>8230.52</v>
      </c>
      <c r="K30" s="52">
        <v>16394350.249999998</v>
      </c>
      <c r="L30" s="53">
        <f t="shared" si="1"/>
        <v>16402580.769999998</v>
      </c>
      <c r="M30" s="144"/>
      <c r="N30" s="144"/>
      <c r="O30" s="144"/>
      <c r="P30" s="144"/>
      <c r="Q30" s="144"/>
      <c r="R30" s="144"/>
    </row>
    <row r="31" spans="1:18" ht="21.75" customHeight="1">
      <c r="A31" s="235" t="s">
        <v>11</v>
      </c>
      <c r="B31" s="233"/>
      <c r="C31" s="233"/>
      <c r="D31" s="233"/>
      <c r="E31" s="234"/>
      <c r="F31" s="7">
        <v>148</v>
      </c>
      <c r="G31" s="51">
        <v>302875.54</v>
      </c>
      <c r="H31" s="52">
        <v>19688095.92</v>
      </c>
      <c r="I31" s="53">
        <f t="shared" si="0"/>
        <v>19990971.46</v>
      </c>
      <c r="J31" s="51">
        <v>24663.63</v>
      </c>
      <c r="K31" s="52">
        <v>10902621.530000003</v>
      </c>
      <c r="L31" s="53">
        <f t="shared" si="1"/>
        <v>10927285.160000004</v>
      </c>
      <c r="M31" s="144"/>
      <c r="N31" s="144"/>
      <c r="O31" s="144"/>
      <c r="P31" s="144"/>
      <c r="Q31" s="144"/>
      <c r="R31" s="144"/>
    </row>
    <row r="32" spans="1:18" ht="12.75">
      <c r="A32" s="235" t="s">
        <v>12</v>
      </c>
      <c r="B32" s="233"/>
      <c r="C32" s="233"/>
      <c r="D32" s="233"/>
      <c r="E32" s="234"/>
      <c r="F32" s="7">
        <v>149</v>
      </c>
      <c r="G32" s="51">
        <v>3132531.76</v>
      </c>
      <c r="H32" s="52">
        <v>41654599.53</v>
      </c>
      <c r="I32" s="53">
        <f t="shared" si="0"/>
        <v>44787131.29</v>
      </c>
      <c r="J32" s="51">
        <v>128364.94</v>
      </c>
      <c r="K32" s="52">
        <v>24571588.29999999</v>
      </c>
      <c r="L32" s="53">
        <f t="shared" si="1"/>
        <v>24699953.23999999</v>
      </c>
      <c r="M32" s="144"/>
      <c r="N32" s="144"/>
      <c r="O32" s="144"/>
      <c r="P32" s="144"/>
      <c r="Q32" s="144"/>
      <c r="R32" s="144"/>
    </row>
    <row r="33" spans="1:18" ht="12.75">
      <c r="A33" s="235" t="s">
        <v>102</v>
      </c>
      <c r="B33" s="233"/>
      <c r="C33" s="233"/>
      <c r="D33" s="233"/>
      <c r="E33" s="234"/>
      <c r="F33" s="7">
        <v>150</v>
      </c>
      <c r="G33" s="54">
        <f>G34+G38</f>
        <v>-131975729.67000002</v>
      </c>
      <c r="H33" s="55">
        <f>H34+H38</f>
        <v>-475914797.8000001</v>
      </c>
      <c r="I33" s="53">
        <f t="shared" si="0"/>
        <v>-607890527.47</v>
      </c>
      <c r="J33" s="54">
        <f>J34+J38</f>
        <v>-141713537.36999997</v>
      </c>
      <c r="K33" s="55">
        <f>K34+K38</f>
        <v>-488364968.15000004</v>
      </c>
      <c r="L33" s="53">
        <f t="shared" si="1"/>
        <v>-630078505.52</v>
      </c>
      <c r="M33" s="144"/>
      <c r="N33" s="144"/>
      <c r="O33" s="144"/>
      <c r="P33" s="144"/>
      <c r="Q33" s="144"/>
      <c r="R33" s="144"/>
    </row>
    <row r="34" spans="1:18" ht="12.75">
      <c r="A34" s="232" t="s">
        <v>103</v>
      </c>
      <c r="B34" s="233"/>
      <c r="C34" s="233"/>
      <c r="D34" s="233"/>
      <c r="E34" s="234"/>
      <c r="F34" s="7">
        <v>151</v>
      </c>
      <c r="G34" s="54">
        <f>SUM(G35:G37)</f>
        <v>-136390488.08</v>
      </c>
      <c r="H34" s="55">
        <f>SUM(H35:H37)</f>
        <v>-476457398.69000006</v>
      </c>
      <c r="I34" s="53">
        <f t="shared" si="0"/>
        <v>-612847886.7700001</v>
      </c>
      <c r="J34" s="54">
        <f>SUM(J35:J37)</f>
        <v>-140038035.48999998</v>
      </c>
      <c r="K34" s="55">
        <f>SUM(K35:K37)</f>
        <v>-422061830.4800001</v>
      </c>
      <c r="L34" s="53">
        <f t="shared" si="1"/>
        <v>-562099865.97</v>
      </c>
      <c r="M34" s="144"/>
      <c r="N34" s="144"/>
      <c r="O34" s="144"/>
      <c r="P34" s="144"/>
      <c r="Q34" s="144"/>
      <c r="R34" s="144"/>
    </row>
    <row r="35" spans="1:18" ht="12.75">
      <c r="A35" s="232" t="s">
        <v>13</v>
      </c>
      <c r="B35" s="233"/>
      <c r="C35" s="233"/>
      <c r="D35" s="233"/>
      <c r="E35" s="234"/>
      <c r="F35" s="7">
        <v>152</v>
      </c>
      <c r="G35" s="51">
        <v>-136390488.08</v>
      </c>
      <c r="H35" s="52">
        <v>-570486856.58</v>
      </c>
      <c r="I35" s="53">
        <f t="shared" si="0"/>
        <v>-706877344.6600001</v>
      </c>
      <c r="J35" s="51">
        <v>-140038035.48999998</v>
      </c>
      <c r="K35" s="52">
        <v>-475175876.0500001</v>
      </c>
      <c r="L35" s="53">
        <f t="shared" si="1"/>
        <v>-615213911.5400001</v>
      </c>
      <c r="M35" s="144"/>
      <c r="N35" s="144"/>
      <c r="O35" s="144"/>
      <c r="P35" s="144"/>
      <c r="Q35" s="144"/>
      <c r="R35" s="144"/>
    </row>
    <row r="36" spans="1:18" ht="12.75">
      <c r="A36" s="232" t="s">
        <v>14</v>
      </c>
      <c r="B36" s="233"/>
      <c r="C36" s="233"/>
      <c r="D36" s="233"/>
      <c r="E36" s="234"/>
      <c r="F36" s="7">
        <v>153</v>
      </c>
      <c r="G36" s="51"/>
      <c r="H36" s="52"/>
      <c r="I36" s="53">
        <f t="shared" si="0"/>
        <v>0</v>
      </c>
      <c r="J36" s="51"/>
      <c r="K36" s="52">
        <v>330929.3</v>
      </c>
      <c r="L36" s="53">
        <f t="shared" si="1"/>
        <v>330929.3</v>
      </c>
      <c r="M36" s="144"/>
      <c r="N36" s="144"/>
      <c r="O36" s="144"/>
      <c r="P36" s="144"/>
      <c r="Q36" s="144"/>
      <c r="R36" s="144"/>
    </row>
    <row r="37" spans="1:18" ht="12.75">
      <c r="A37" s="232" t="s">
        <v>15</v>
      </c>
      <c r="B37" s="233"/>
      <c r="C37" s="233"/>
      <c r="D37" s="233"/>
      <c r="E37" s="234"/>
      <c r="F37" s="7">
        <v>154</v>
      </c>
      <c r="G37" s="51"/>
      <c r="H37" s="52">
        <v>94029457.89</v>
      </c>
      <c r="I37" s="53">
        <f t="shared" si="0"/>
        <v>94029457.89</v>
      </c>
      <c r="J37" s="51"/>
      <c r="K37" s="52">
        <v>52783116.27</v>
      </c>
      <c r="L37" s="53">
        <f t="shared" si="1"/>
        <v>52783116.27</v>
      </c>
      <c r="M37" s="144"/>
      <c r="N37" s="144"/>
      <c r="O37" s="144"/>
      <c r="P37" s="144"/>
      <c r="Q37" s="144"/>
      <c r="R37" s="144"/>
    </row>
    <row r="38" spans="1:18" ht="12.75">
      <c r="A38" s="232" t="s">
        <v>104</v>
      </c>
      <c r="B38" s="233"/>
      <c r="C38" s="233"/>
      <c r="D38" s="233"/>
      <c r="E38" s="234"/>
      <c r="F38" s="7">
        <v>155</v>
      </c>
      <c r="G38" s="54">
        <f>SUM(G39:G41)</f>
        <v>4414758.41</v>
      </c>
      <c r="H38" s="55">
        <f>SUM(H39:H41)</f>
        <v>542600.8899999999</v>
      </c>
      <c r="I38" s="53">
        <f t="shared" si="0"/>
        <v>4957359.3</v>
      </c>
      <c r="J38" s="54">
        <f>SUM(J39:J41)</f>
        <v>-1675501.88</v>
      </c>
      <c r="K38" s="55">
        <f>SUM(K39:K41)</f>
        <v>-66303137.66999998</v>
      </c>
      <c r="L38" s="53">
        <f t="shared" si="1"/>
        <v>-67978639.54999998</v>
      </c>
      <c r="M38" s="144"/>
      <c r="N38" s="144"/>
      <c r="O38" s="144"/>
      <c r="P38" s="144"/>
      <c r="Q38" s="144"/>
      <c r="R38" s="144"/>
    </row>
    <row r="39" spans="1:18" ht="12.75">
      <c r="A39" s="232" t="s">
        <v>16</v>
      </c>
      <c r="B39" s="233"/>
      <c r="C39" s="233"/>
      <c r="D39" s="233"/>
      <c r="E39" s="234"/>
      <c r="F39" s="7">
        <v>156</v>
      </c>
      <c r="G39" s="51">
        <v>4414758.41</v>
      </c>
      <c r="H39" s="52">
        <v>2132895.5</v>
      </c>
      <c r="I39" s="53">
        <f t="shared" si="0"/>
        <v>6547653.91</v>
      </c>
      <c r="J39" s="51">
        <v>-1675501.88</v>
      </c>
      <c r="K39" s="52">
        <v>-84202268.32999998</v>
      </c>
      <c r="L39" s="53">
        <f t="shared" si="1"/>
        <v>-85877770.20999998</v>
      </c>
      <c r="M39" s="144"/>
      <c r="N39" s="144"/>
      <c r="O39" s="144"/>
      <c r="P39" s="144"/>
      <c r="Q39" s="144"/>
      <c r="R39" s="144"/>
    </row>
    <row r="40" spans="1:18" ht="12.75">
      <c r="A40" s="232" t="s">
        <v>17</v>
      </c>
      <c r="B40" s="233"/>
      <c r="C40" s="233"/>
      <c r="D40" s="233"/>
      <c r="E40" s="234"/>
      <c r="F40" s="7">
        <v>157</v>
      </c>
      <c r="G40" s="51"/>
      <c r="H40" s="52"/>
      <c r="I40" s="53">
        <f t="shared" si="0"/>
        <v>0</v>
      </c>
      <c r="J40" s="51"/>
      <c r="K40" s="52">
        <v>-63126.27000000002</v>
      </c>
      <c r="L40" s="53">
        <f t="shared" si="1"/>
        <v>-63126.27000000002</v>
      </c>
      <c r="M40" s="144"/>
      <c r="N40" s="144"/>
      <c r="O40" s="144"/>
      <c r="P40" s="144"/>
      <c r="Q40" s="144"/>
      <c r="R40" s="144"/>
    </row>
    <row r="41" spans="1:18" ht="12.75">
      <c r="A41" s="232" t="s">
        <v>18</v>
      </c>
      <c r="B41" s="233"/>
      <c r="C41" s="233"/>
      <c r="D41" s="233"/>
      <c r="E41" s="234"/>
      <c r="F41" s="7">
        <v>158</v>
      </c>
      <c r="G41" s="51"/>
      <c r="H41" s="52">
        <v>-1590294.61</v>
      </c>
      <c r="I41" s="53">
        <f t="shared" si="0"/>
        <v>-1590294.61</v>
      </c>
      <c r="J41" s="51"/>
      <c r="K41" s="52">
        <v>17962256.93</v>
      </c>
      <c r="L41" s="53">
        <f t="shared" si="1"/>
        <v>17962256.93</v>
      </c>
      <c r="M41" s="144"/>
      <c r="N41" s="144"/>
      <c r="O41" s="144"/>
      <c r="P41" s="144"/>
      <c r="Q41" s="144"/>
      <c r="R41" s="144"/>
    </row>
    <row r="42" spans="1:18" ht="34.5" customHeight="1">
      <c r="A42" s="235" t="s">
        <v>105</v>
      </c>
      <c r="B42" s="233"/>
      <c r="C42" s="233"/>
      <c r="D42" s="233"/>
      <c r="E42" s="234"/>
      <c r="F42" s="7">
        <v>159</v>
      </c>
      <c r="G42" s="54">
        <f>G43+G46</f>
        <v>-47987384.9</v>
      </c>
      <c r="H42" s="54">
        <f>H43+H46</f>
        <v>-41100000</v>
      </c>
      <c r="I42" s="53">
        <f t="shared" si="0"/>
        <v>-89087384.9</v>
      </c>
      <c r="J42" s="54">
        <f>J43+J46</f>
        <v>-138249326.23000002</v>
      </c>
      <c r="K42" s="55">
        <f>K43+K46</f>
        <v>0</v>
      </c>
      <c r="L42" s="53">
        <f t="shared" si="1"/>
        <v>-138249326.23000002</v>
      </c>
      <c r="M42" s="144"/>
      <c r="N42" s="144"/>
      <c r="O42" s="144"/>
      <c r="P42" s="144"/>
      <c r="Q42" s="144"/>
      <c r="R42" s="144"/>
    </row>
    <row r="43" spans="1:18" ht="21" customHeight="1">
      <c r="A43" s="232" t="s">
        <v>106</v>
      </c>
      <c r="B43" s="233"/>
      <c r="C43" s="233"/>
      <c r="D43" s="233"/>
      <c r="E43" s="234"/>
      <c r="F43" s="7">
        <v>160</v>
      </c>
      <c r="G43" s="54">
        <f>SUM(G44:G45)</f>
        <v>-47987384.9</v>
      </c>
      <c r="H43" s="55">
        <f>SUM(H44:H45)</f>
        <v>0</v>
      </c>
      <c r="I43" s="53">
        <f t="shared" si="0"/>
        <v>-47987384.9</v>
      </c>
      <c r="J43" s="54">
        <f>SUM(J44:J45)</f>
        <v>-138249326.23000002</v>
      </c>
      <c r="K43" s="55">
        <f>SUM(K44:K45)</f>
        <v>0</v>
      </c>
      <c r="L43" s="53">
        <f t="shared" si="1"/>
        <v>-138249326.23000002</v>
      </c>
      <c r="M43" s="144"/>
      <c r="N43" s="144"/>
      <c r="O43" s="144"/>
      <c r="P43" s="144"/>
      <c r="Q43" s="144"/>
      <c r="R43" s="144"/>
    </row>
    <row r="44" spans="1:18" ht="12.75">
      <c r="A44" s="232" t="s">
        <v>19</v>
      </c>
      <c r="B44" s="233"/>
      <c r="C44" s="233"/>
      <c r="D44" s="233"/>
      <c r="E44" s="234"/>
      <c r="F44" s="7">
        <v>161</v>
      </c>
      <c r="G44" s="51">
        <v>-47946386.83</v>
      </c>
      <c r="H44" s="52"/>
      <c r="I44" s="53">
        <f t="shared" si="0"/>
        <v>-47946386.83</v>
      </c>
      <c r="J44" s="51">
        <v>-138177001.51000002</v>
      </c>
      <c r="K44" s="52"/>
      <c r="L44" s="53">
        <f t="shared" si="1"/>
        <v>-138177001.51000002</v>
      </c>
      <c r="M44" s="144"/>
      <c r="N44" s="144"/>
      <c r="O44" s="144"/>
      <c r="P44" s="144"/>
      <c r="Q44" s="144"/>
      <c r="R44" s="144"/>
    </row>
    <row r="45" spans="1:18" ht="12.75">
      <c r="A45" s="232" t="s">
        <v>20</v>
      </c>
      <c r="B45" s="233"/>
      <c r="C45" s="233"/>
      <c r="D45" s="233"/>
      <c r="E45" s="234"/>
      <c r="F45" s="7">
        <v>162</v>
      </c>
      <c r="G45" s="51">
        <v>-40998.07</v>
      </c>
      <c r="H45" s="52"/>
      <c r="I45" s="53">
        <f t="shared" si="0"/>
        <v>-40998.07</v>
      </c>
      <c r="J45" s="51">
        <v>-72324.72</v>
      </c>
      <c r="K45" s="52"/>
      <c r="L45" s="53">
        <f t="shared" si="1"/>
        <v>-72324.72</v>
      </c>
      <c r="M45" s="144"/>
      <c r="N45" s="144"/>
      <c r="O45" s="144"/>
      <c r="P45" s="144"/>
      <c r="Q45" s="144"/>
      <c r="R45" s="144"/>
    </row>
    <row r="46" spans="1:18" ht="21.75" customHeight="1">
      <c r="A46" s="232" t="s">
        <v>107</v>
      </c>
      <c r="B46" s="233"/>
      <c r="C46" s="233"/>
      <c r="D46" s="233"/>
      <c r="E46" s="234"/>
      <c r="F46" s="7">
        <v>163</v>
      </c>
      <c r="G46" s="54">
        <f>SUM(G47:G49)</f>
        <v>0</v>
      </c>
      <c r="H46" s="55">
        <f>SUM(H47:H49)</f>
        <v>-41100000</v>
      </c>
      <c r="I46" s="53">
        <f t="shared" si="0"/>
        <v>-41100000</v>
      </c>
      <c r="J46" s="54">
        <f>SUM(J47:J49)</f>
        <v>0</v>
      </c>
      <c r="K46" s="55">
        <f>SUM(K47:K49)</f>
        <v>0</v>
      </c>
      <c r="L46" s="53">
        <f t="shared" si="1"/>
        <v>0</v>
      </c>
      <c r="M46" s="144"/>
      <c r="N46" s="144"/>
      <c r="O46" s="144"/>
      <c r="P46" s="144"/>
      <c r="Q46" s="144"/>
      <c r="R46" s="144"/>
    </row>
    <row r="47" spans="1:18" ht="12.75">
      <c r="A47" s="232" t="s">
        <v>21</v>
      </c>
      <c r="B47" s="233"/>
      <c r="C47" s="233"/>
      <c r="D47" s="233"/>
      <c r="E47" s="234"/>
      <c r="F47" s="7">
        <v>164</v>
      </c>
      <c r="G47" s="51"/>
      <c r="H47" s="52">
        <v>-41100000</v>
      </c>
      <c r="I47" s="53">
        <f t="shared" si="0"/>
        <v>-41100000</v>
      </c>
      <c r="J47" s="51"/>
      <c r="K47" s="52"/>
      <c r="L47" s="53">
        <f t="shared" si="1"/>
        <v>0</v>
      </c>
      <c r="M47" s="144"/>
      <c r="N47" s="144"/>
      <c r="O47" s="144"/>
      <c r="P47" s="144"/>
      <c r="Q47" s="144"/>
      <c r="R47" s="144"/>
    </row>
    <row r="48" spans="1:18" ht="12.75">
      <c r="A48" s="232" t="s">
        <v>22</v>
      </c>
      <c r="B48" s="233"/>
      <c r="C48" s="233"/>
      <c r="D48" s="233"/>
      <c r="E48" s="234"/>
      <c r="F48" s="7">
        <v>165</v>
      </c>
      <c r="G48" s="51"/>
      <c r="H48" s="52"/>
      <c r="I48" s="53">
        <f t="shared" si="0"/>
        <v>0</v>
      </c>
      <c r="J48" s="51"/>
      <c r="K48" s="52"/>
      <c r="L48" s="53">
        <f t="shared" si="1"/>
        <v>0</v>
      </c>
      <c r="M48" s="144"/>
      <c r="N48" s="144"/>
      <c r="O48" s="144"/>
      <c r="P48" s="144"/>
      <c r="Q48" s="144"/>
      <c r="R48" s="144"/>
    </row>
    <row r="49" spans="1:18" ht="12.75">
      <c r="A49" s="232" t="s">
        <v>23</v>
      </c>
      <c r="B49" s="233"/>
      <c r="C49" s="233"/>
      <c r="D49" s="233"/>
      <c r="E49" s="234"/>
      <c r="F49" s="7">
        <v>166</v>
      </c>
      <c r="G49" s="51"/>
      <c r="H49" s="52"/>
      <c r="I49" s="53">
        <f t="shared" si="0"/>
        <v>0</v>
      </c>
      <c r="J49" s="51"/>
      <c r="K49" s="52"/>
      <c r="L49" s="53">
        <f t="shared" si="1"/>
        <v>0</v>
      </c>
      <c r="M49" s="144"/>
      <c r="N49" s="144"/>
      <c r="O49" s="144"/>
      <c r="P49" s="144"/>
      <c r="Q49" s="144"/>
      <c r="R49" s="144"/>
    </row>
    <row r="50" spans="1:18" ht="46.5" customHeight="1">
      <c r="A50" s="235" t="s">
        <v>209</v>
      </c>
      <c r="B50" s="233"/>
      <c r="C50" s="233"/>
      <c r="D50" s="233"/>
      <c r="E50" s="234"/>
      <c r="F50" s="7">
        <v>167</v>
      </c>
      <c r="G50" s="54">
        <f>SUM(G51:G53)</f>
        <v>2572573.31</v>
      </c>
      <c r="H50" s="55">
        <f>SUM(H51:H53)</f>
        <v>0</v>
      </c>
      <c r="I50" s="53">
        <f t="shared" si="0"/>
        <v>2572573.31</v>
      </c>
      <c r="J50" s="54">
        <f>SUM(J51:J53)</f>
        <v>1440006.92</v>
      </c>
      <c r="K50" s="55">
        <f>SUM(K51:K53)</f>
        <v>0</v>
      </c>
      <c r="L50" s="53">
        <f t="shared" si="1"/>
        <v>1440006.92</v>
      </c>
      <c r="M50" s="144"/>
      <c r="N50" s="144"/>
      <c r="O50" s="144"/>
      <c r="P50" s="144"/>
      <c r="Q50" s="144"/>
      <c r="R50" s="144"/>
    </row>
    <row r="51" spans="1:18" ht="12.75">
      <c r="A51" s="232" t="s">
        <v>24</v>
      </c>
      <c r="B51" s="233"/>
      <c r="C51" s="233"/>
      <c r="D51" s="233"/>
      <c r="E51" s="234"/>
      <c r="F51" s="7">
        <v>168</v>
      </c>
      <c r="G51" s="51">
        <v>2572573.31</v>
      </c>
      <c r="H51" s="52"/>
      <c r="I51" s="53">
        <f t="shared" si="0"/>
        <v>2572573.31</v>
      </c>
      <c r="J51" s="51">
        <v>1440006.92</v>
      </c>
      <c r="K51" s="52"/>
      <c r="L51" s="53">
        <f t="shared" si="1"/>
        <v>1440006.92</v>
      </c>
      <c r="M51" s="144"/>
      <c r="N51" s="144"/>
      <c r="O51" s="144"/>
      <c r="P51" s="144"/>
      <c r="Q51" s="144"/>
      <c r="R51" s="144"/>
    </row>
    <row r="52" spans="1:18" ht="12.75">
      <c r="A52" s="232" t="s">
        <v>25</v>
      </c>
      <c r="B52" s="233"/>
      <c r="C52" s="233"/>
      <c r="D52" s="233"/>
      <c r="E52" s="234"/>
      <c r="F52" s="7">
        <v>169</v>
      </c>
      <c r="G52" s="51"/>
      <c r="H52" s="52"/>
      <c r="I52" s="53">
        <f t="shared" si="0"/>
        <v>0</v>
      </c>
      <c r="J52" s="51"/>
      <c r="K52" s="52"/>
      <c r="L52" s="53">
        <f t="shared" si="1"/>
        <v>0</v>
      </c>
      <c r="M52" s="144"/>
      <c r="N52" s="144"/>
      <c r="O52" s="144"/>
      <c r="P52" s="144"/>
      <c r="Q52" s="144"/>
      <c r="R52" s="144"/>
    </row>
    <row r="53" spans="1:18" ht="12.75">
      <c r="A53" s="232" t="s">
        <v>26</v>
      </c>
      <c r="B53" s="233"/>
      <c r="C53" s="233"/>
      <c r="D53" s="233"/>
      <c r="E53" s="234"/>
      <c r="F53" s="7">
        <v>170</v>
      </c>
      <c r="G53" s="51"/>
      <c r="H53" s="52"/>
      <c r="I53" s="53">
        <f t="shared" si="0"/>
        <v>0</v>
      </c>
      <c r="J53" s="51"/>
      <c r="K53" s="52"/>
      <c r="L53" s="53">
        <f t="shared" si="1"/>
        <v>0</v>
      </c>
      <c r="M53" s="144"/>
      <c r="N53" s="144"/>
      <c r="O53" s="144"/>
      <c r="P53" s="144"/>
      <c r="Q53" s="144"/>
      <c r="R53" s="144"/>
    </row>
    <row r="54" spans="1:18" ht="21" customHeight="1">
      <c r="A54" s="235" t="s">
        <v>108</v>
      </c>
      <c r="B54" s="233"/>
      <c r="C54" s="233"/>
      <c r="D54" s="233"/>
      <c r="E54" s="234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0</v>
      </c>
      <c r="L54" s="53">
        <f t="shared" si="1"/>
        <v>0</v>
      </c>
      <c r="M54" s="144"/>
      <c r="N54" s="144"/>
      <c r="O54" s="144"/>
      <c r="P54" s="144"/>
      <c r="Q54" s="144"/>
      <c r="R54" s="144"/>
    </row>
    <row r="55" spans="1:18" ht="12.75">
      <c r="A55" s="232" t="s">
        <v>27</v>
      </c>
      <c r="B55" s="233"/>
      <c r="C55" s="233"/>
      <c r="D55" s="233"/>
      <c r="E55" s="234"/>
      <c r="F55" s="7">
        <v>172</v>
      </c>
      <c r="G55" s="51"/>
      <c r="H55" s="52"/>
      <c r="I55" s="53">
        <f t="shared" si="0"/>
        <v>0</v>
      </c>
      <c r="J55" s="51"/>
      <c r="K55" s="52"/>
      <c r="L55" s="53">
        <f t="shared" si="1"/>
        <v>0</v>
      </c>
      <c r="M55" s="144"/>
      <c r="N55" s="144"/>
      <c r="O55" s="144"/>
      <c r="P55" s="144"/>
      <c r="Q55" s="144"/>
      <c r="R55" s="144"/>
    </row>
    <row r="56" spans="1:18" ht="12.75">
      <c r="A56" s="252" t="s">
        <v>28</v>
      </c>
      <c r="B56" s="239"/>
      <c r="C56" s="239"/>
      <c r="D56" s="239"/>
      <c r="E56" s="240"/>
      <c r="F56" s="8">
        <v>173</v>
      </c>
      <c r="G56" s="56"/>
      <c r="H56" s="57"/>
      <c r="I56" s="58">
        <f t="shared" si="0"/>
        <v>0</v>
      </c>
      <c r="J56" s="56"/>
      <c r="K56" s="57"/>
      <c r="L56" s="58">
        <f t="shared" si="1"/>
        <v>0</v>
      </c>
      <c r="M56" s="144"/>
      <c r="N56" s="144"/>
      <c r="O56" s="144"/>
      <c r="P56" s="144"/>
      <c r="Q56" s="144"/>
      <c r="R56" s="144"/>
    </row>
    <row r="57" spans="1:18" ht="21" customHeight="1">
      <c r="A57" s="253" t="s">
        <v>109</v>
      </c>
      <c r="B57" s="254"/>
      <c r="C57" s="254"/>
      <c r="D57" s="254"/>
      <c r="E57" s="255"/>
      <c r="F57" s="117">
        <v>174</v>
      </c>
      <c r="G57" s="118">
        <f>G58+G62</f>
        <v>-43048728.72</v>
      </c>
      <c r="H57" s="119">
        <f>H58+H62</f>
        <v>-416616310.03</v>
      </c>
      <c r="I57" s="120">
        <f t="shared" si="0"/>
        <v>-459665038.75</v>
      </c>
      <c r="J57" s="118">
        <f>J58+J62</f>
        <v>-56048862.64</v>
      </c>
      <c r="K57" s="119">
        <f>K58+K62</f>
        <v>-336073285.73999995</v>
      </c>
      <c r="L57" s="120">
        <f t="shared" si="1"/>
        <v>-392122148.37999994</v>
      </c>
      <c r="M57" s="144"/>
      <c r="N57" s="144"/>
      <c r="O57" s="144"/>
      <c r="P57" s="144"/>
      <c r="Q57" s="144"/>
      <c r="R57" s="144"/>
    </row>
    <row r="58" spans="1:18" ht="12.75">
      <c r="A58" s="232" t="s">
        <v>110</v>
      </c>
      <c r="B58" s="233"/>
      <c r="C58" s="233"/>
      <c r="D58" s="233"/>
      <c r="E58" s="234"/>
      <c r="F58" s="7">
        <v>175</v>
      </c>
      <c r="G58" s="54">
        <f>SUM(G59:G61)</f>
        <v>-8396109.19</v>
      </c>
      <c r="H58" s="55">
        <f>SUM(H59:H61)</f>
        <v>-100884652.35</v>
      </c>
      <c r="I58" s="53">
        <f t="shared" si="0"/>
        <v>-109280761.53999999</v>
      </c>
      <c r="J58" s="54">
        <f>SUM(J59:J61)</f>
        <v>-26909609.21</v>
      </c>
      <c r="K58" s="55">
        <f>SUM(K59:K61)</f>
        <v>-138685154.45</v>
      </c>
      <c r="L58" s="53">
        <f t="shared" si="1"/>
        <v>-165594763.66</v>
      </c>
      <c r="M58" s="144"/>
      <c r="N58" s="144"/>
      <c r="O58" s="144"/>
      <c r="P58" s="144"/>
      <c r="Q58" s="144"/>
      <c r="R58" s="144"/>
    </row>
    <row r="59" spans="1:18" ht="12.75">
      <c r="A59" s="232" t="s">
        <v>29</v>
      </c>
      <c r="B59" s="233"/>
      <c r="C59" s="233"/>
      <c r="D59" s="233"/>
      <c r="E59" s="234"/>
      <c r="F59" s="7">
        <v>176</v>
      </c>
      <c r="G59" s="51">
        <v>-6315927.2</v>
      </c>
      <c r="H59" s="52">
        <v>-84487354.5</v>
      </c>
      <c r="I59" s="53">
        <f t="shared" si="0"/>
        <v>-90803281.7</v>
      </c>
      <c r="J59" s="51">
        <v>-17354119.680000003</v>
      </c>
      <c r="K59" s="52">
        <v>-98283428.03</v>
      </c>
      <c r="L59" s="53">
        <f t="shared" si="1"/>
        <v>-115637547.71000001</v>
      </c>
      <c r="M59" s="144"/>
      <c r="N59" s="144"/>
      <c r="O59" s="144"/>
      <c r="P59" s="144"/>
      <c r="Q59" s="144"/>
      <c r="R59" s="144"/>
    </row>
    <row r="60" spans="1:18" ht="12.75">
      <c r="A60" s="232" t="s">
        <v>30</v>
      </c>
      <c r="B60" s="233"/>
      <c r="C60" s="233"/>
      <c r="D60" s="233"/>
      <c r="E60" s="234"/>
      <c r="F60" s="7">
        <v>177</v>
      </c>
      <c r="G60" s="51">
        <v>-2080181.99</v>
      </c>
      <c r="H60" s="52">
        <v>-16397297.85</v>
      </c>
      <c r="I60" s="53">
        <f t="shared" si="0"/>
        <v>-18477479.84</v>
      </c>
      <c r="J60" s="51">
        <v>-9555489.529999996</v>
      </c>
      <c r="K60" s="52">
        <v>-40401726.41999997</v>
      </c>
      <c r="L60" s="53">
        <f t="shared" si="1"/>
        <v>-49957215.949999966</v>
      </c>
      <c r="M60" s="144"/>
      <c r="N60" s="144"/>
      <c r="O60" s="144"/>
      <c r="P60" s="144"/>
      <c r="Q60" s="144"/>
      <c r="R60" s="144"/>
    </row>
    <row r="61" spans="1:18" ht="12.75">
      <c r="A61" s="232" t="s">
        <v>31</v>
      </c>
      <c r="B61" s="233"/>
      <c r="C61" s="233"/>
      <c r="D61" s="233"/>
      <c r="E61" s="234"/>
      <c r="F61" s="7">
        <v>178</v>
      </c>
      <c r="G61" s="51"/>
      <c r="H61" s="52"/>
      <c r="I61" s="53">
        <f t="shared" si="0"/>
        <v>0</v>
      </c>
      <c r="J61" s="51"/>
      <c r="K61" s="52"/>
      <c r="L61" s="53">
        <f t="shared" si="1"/>
        <v>0</v>
      </c>
      <c r="M61" s="144"/>
      <c r="N61" s="144"/>
      <c r="O61" s="144"/>
      <c r="P61" s="144"/>
      <c r="Q61" s="144"/>
      <c r="R61" s="144"/>
    </row>
    <row r="62" spans="1:18" ht="24" customHeight="1">
      <c r="A62" s="232" t="s">
        <v>111</v>
      </c>
      <c r="B62" s="233"/>
      <c r="C62" s="233"/>
      <c r="D62" s="233"/>
      <c r="E62" s="234"/>
      <c r="F62" s="7">
        <v>179</v>
      </c>
      <c r="G62" s="54">
        <f>SUM(G63:G65)</f>
        <v>-34652619.53</v>
      </c>
      <c r="H62" s="55">
        <f>SUM(H63:H65)</f>
        <v>-315731657.68</v>
      </c>
      <c r="I62" s="53">
        <f t="shared" si="0"/>
        <v>-350384277.21000004</v>
      </c>
      <c r="J62" s="54">
        <f>SUM(J63:J65)</f>
        <v>-29139253.43</v>
      </c>
      <c r="K62" s="55">
        <f>SUM(K63:K65)</f>
        <v>-197388131.28999996</v>
      </c>
      <c r="L62" s="53">
        <f t="shared" si="1"/>
        <v>-226527384.71999997</v>
      </c>
      <c r="M62" s="144"/>
      <c r="N62" s="144"/>
      <c r="O62" s="144"/>
      <c r="P62" s="144"/>
      <c r="Q62" s="144"/>
      <c r="R62" s="144"/>
    </row>
    <row r="63" spans="1:18" ht="12.75">
      <c r="A63" s="232" t="s">
        <v>32</v>
      </c>
      <c r="B63" s="233"/>
      <c r="C63" s="233"/>
      <c r="D63" s="233"/>
      <c r="E63" s="234"/>
      <c r="F63" s="7">
        <v>180</v>
      </c>
      <c r="G63" s="51">
        <v>-907951.51</v>
      </c>
      <c r="H63" s="52">
        <v>-20395016.87</v>
      </c>
      <c r="I63" s="53">
        <f t="shared" si="0"/>
        <v>-21302968.380000003</v>
      </c>
      <c r="J63" s="51">
        <v>-919902.5900000001</v>
      </c>
      <c r="K63" s="52">
        <v>-17417272.16</v>
      </c>
      <c r="L63" s="53">
        <f t="shared" si="1"/>
        <v>-18337174.75</v>
      </c>
      <c r="M63" s="144"/>
      <c r="N63" s="144"/>
      <c r="O63" s="144"/>
      <c r="P63" s="144"/>
      <c r="Q63" s="144"/>
      <c r="R63" s="144"/>
    </row>
    <row r="64" spans="1:18" ht="12.75">
      <c r="A64" s="232" t="s">
        <v>47</v>
      </c>
      <c r="B64" s="233"/>
      <c r="C64" s="233"/>
      <c r="D64" s="233"/>
      <c r="E64" s="234"/>
      <c r="F64" s="7">
        <v>181</v>
      </c>
      <c r="G64" s="51">
        <v>-21581678.35</v>
      </c>
      <c r="H64" s="52">
        <v>-161668536.4</v>
      </c>
      <c r="I64" s="53">
        <f t="shared" si="0"/>
        <v>-183250214.75</v>
      </c>
      <c r="J64" s="51">
        <v>-16460437.049999997</v>
      </c>
      <c r="K64" s="52">
        <v>-112119419.58000001</v>
      </c>
      <c r="L64" s="53">
        <f t="shared" si="1"/>
        <v>-128579856.63000001</v>
      </c>
      <c r="M64" s="144"/>
      <c r="N64" s="144"/>
      <c r="O64" s="144"/>
      <c r="P64" s="144"/>
      <c r="Q64" s="144"/>
      <c r="R64" s="144"/>
    </row>
    <row r="65" spans="1:18" ht="12.75">
      <c r="A65" s="232" t="s">
        <v>48</v>
      </c>
      <c r="B65" s="233"/>
      <c r="C65" s="233"/>
      <c r="D65" s="233"/>
      <c r="E65" s="234"/>
      <c r="F65" s="7">
        <v>182</v>
      </c>
      <c r="G65" s="51">
        <v>-12162989.67</v>
      </c>
      <c r="H65" s="52">
        <v>-133668104.41</v>
      </c>
      <c r="I65" s="53">
        <f t="shared" si="0"/>
        <v>-145831094.07999998</v>
      </c>
      <c r="J65" s="51">
        <v>-11758913.790000001</v>
      </c>
      <c r="K65" s="52">
        <v>-67851439.54999997</v>
      </c>
      <c r="L65" s="53">
        <f t="shared" si="1"/>
        <v>-79610353.33999997</v>
      </c>
      <c r="M65" s="144"/>
      <c r="N65" s="144"/>
      <c r="O65" s="144"/>
      <c r="P65" s="144"/>
      <c r="Q65" s="144"/>
      <c r="R65" s="144"/>
    </row>
    <row r="66" spans="1:18" ht="15.75" customHeight="1">
      <c r="A66" s="235" t="s">
        <v>112</v>
      </c>
      <c r="B66" s="233"/>
      <c r="C66" s="233"/>
      <c r="D66" s="233"/>
      <c r="E66" s="234"/>
      <c r="F66" s="7">
        <v>183</v>
      </c>
      <c r="G66" s="54">
        <f>SUM(G67:G73)</f>
        <v>-13624502.98</v>
      </c>
      <c r="H66" s="55">
        <f>SUM(H67:H73)</f>
        <v>-86400363.92</v>
      </c>
      <c r="I66" s="53">
        <f t="shared" si="0"/>
        <v>-100024866.9</v>
      </c>
      <c r="J66" s="54">
        <f>SUM(J67:J73)</f>
        <v>-33382249.399999995</v>
      </c>
      <c r="K66" s="55">
        <f>SUM(K67:K73)</f>
        <v>-32605482.73</v>
      </c>
      <c r="L66" s="53">
        <f t="shared" si="1"/>
        <v>-65987732.129999995</v>
      </c>
      <c r="M66" s="144"/>
      <c r="N66" s="144"/>
      <c r="O66" s="144"/>
      <c r="P66" s="144"/>
      <c r="Q66" s="144"/>
      <c r="R66" s="144"/>
    </row>
    <row r="67" spans="1:18" ht="24.75" customHeight="1">
      <c r="A67" s="232" t="s">
        <v>220</v>
      </c>
      <c r="B67" s="233"/>
      <c r="C67" s="233"/>
      <c r="D67" s="233"/>
      <c r="E67" s="234"/>
      <c r="F67" s="7">
        <v>184</v>
      </c>
      <c r="G67" s="51"/>
      <c r="H67" s="52"/>
      <c r="I67" s="53">
        <f t="shared" si="0"/>
        <v>0</v>
      </c>
      <c r="J67" s="51"/>
      <c r="K67" s="52"/>
      <c r="L67" s="53">
        <f t="shared" si="1"/>
        <v>0</v>
      </c>
      <c r="M67" s="144"/>
      <c r="N67" s="144"/>
      <c r="O67" s="144"/>
      <c r="P67" s="144"/>
      <c r="Q67" s="144"/>
      <c r="R67" s="144"/>
    </row>
    <row r="68" spans="1:18" ht="12.75">
      <c r="A68" s="232" t="s">
        <v>49</v>
      </c>
      <c r="B68" s="233"/>
      <c r="C68" s="233"/>
      <c r="D68" s="233"/>
      <c r="E68" s="234"/>
      <c r="F68" s="7">
        <v>185</v>
      </c>
      <c r="G68" s="51"/>
      <c r="H68" s="52">
        <v>-477068.49</v>
      </c>
      <c r="I68" s="53">
        <f t="shared" si="0"/>
        <v>-477068.49</v>
      </c>
      <c r="J68" s="51"/>
      <c r="K68" s="52"/>
      <c r="L68" s="53">
        <f t="shared" si="1"/>
        <v>0</v>
      </c>
      <c r="M68" s="144"/>
      <c r="N68" s="144"/>
      <c r="O68" s="144"/>
      <c r="P68" s="144"/>
      <c r="Q68" s="144"/>
      <c r="R68" s="144"/>
    </row>
    <row r="69" spans="1:18" ht="12.75">
      <c r="A69" s="232" t="s">
        <v>205</v>
      </c>
      <c r="B69" s="233"/>
      <c r="C69" s="233"/>
      <c r="D69" s="233"/>
      <c r="E69" s="234"/>
      <c r="F69" s="7">
        <v>186</v>
      </c>
      <c r="G69" s="51">
        <v>-1180565.99</v>
      </c>
      <c r="H69" s="52">
        <v>-68202593.42</v>
      </c>
      <c r="I69" s="53">
        <f t="shared" si="0"/>
        <v>-69383159.41</v>
      </c>
      <c r="J69" s="51">
        <v>-11965035.38</v>
      </c>
      <c r="K69" s="52">
        <v>-23886817.900000002</v>
      </c>
      <c r="L69" s="53">
        <f t="shared" si="1"/>
        <v>-35851853.28</v>
      </c>
      <c r="M69" s="144"/>
      <c r="N69" s="144"/>
      <c r="O69" s="144"/>
      <c r="P69" s="144"/>
      <c r="Q69" s="144"/>
      <c r="R69" s="144"/>
    </row>
    <row r="70" spans="1:18" ht="23.25" customHeight="1">
      <c r="A70" s="232" t="s">
        <v>248</v>
      </c>
      <c r="B70" s="233"/>
      <c r="C70" s="233"/>
      <c r="D70" s="233"/>
      <c r="E70" s="234"/>
      <c r="F70" s="7">
        <v>187</v>
      </c>
      <c r="G70" s="51">
        <v>-146696.99</v>
      </c>
      <c r="H70" s="52">
        <v>-184485.62</v>
      </c>
      <c r="I70" s="53">
        <f t="shared" si="0"/>
        <v>-331182.61</v>
      </c>
      <c r="J70" s="51">
        <v>-90065.45</v>
      </c>
      <c r="K70" s="52">
        <v>-614905.5599999999</v>
      </c>
      <c r="L70" s="53">
        <f t="shared" si="1"/>
        <v>-704971.0099999999</v>
      </c>
      <c r="M70" s="144"/>
      <c r="N70" s="144"/>
      <c r="O70" s="144"/>
      <c r="P70" s="144"/>
      <c r="Q70" s="144"/>
      <c r="R70" s="144"/>
    </row>
    <row r="71" spans="1:18" ht="19.5" customHeight="1">
      <c r="A71" s="232" t="s">
        <v>249</v>
      </c>
      <c r="B71" s="233"/>
      <c r="C71" s="233"/>
      <c r="D71" s="233"/>
      <c r="E71" s="234"/>
      <c r="F71" s="7">
        <v>188</v>
      </c>
      <c r="G71" s="51">
        <v>-492518.21</v>
      </c>
      <c r="H71" s="52">
        <v>-2793259.18</v>
      </c>
      <c r="I71" s="53">
        <f t="shared" si="0"/>
        <v>-3285777.39</v>
      </c>
      <c r="J71" s="51"/>
      <c r="K71" s="52">
        <v>-1304540.47</v>
      </c>
      <c r="L71" s="53">
        <f t="shared" si="1"/>
        <v>-1304540.47</v>
      </c>
      <c r="M71" s="144"/>
      <c r="N71" s="144"/>
      <c r="O71" s="144"/>
      <c r="P71" s="144"/>
      <c r="Q71" s="144"/>
      <c r="R71" s="144"/>
    </row>
    <row r="72" spans="1:18" ht="12.75">
      <c r="A72" s="232" t="s">
        <v>251</v>
      </c>
      <c r="B72" s="233"/>
      <c r="C72" s="233"/>
      <c r="D72" s="233"/>
      <c r="E72" s="234"/>
      <c r="F72" s="7">
        <v>189</v>
      </c>
      <c r="G72" s="51">
        <v>-11561980.65</v>
      </c>
      <c r="H72" s="52">
        <v>-4910849.27</v>
      </c>
      <c r="I72" s="53">
        <f aca="true" t="shared" si="2" ref="I72:I99">G72+H72</f>
        <v>-16472829.92</v>
      </c>
      <c r="J72" s="51">
        <v>-21024586.729999997</v>
      </c>
      <c r="K72" s="52">
        <v>-4136020.6100000003</v>
      </c>
      <c r="L72" s="53">
        <f aca="true" t="shared" si="3" ref="L72:L99">J72+K72</f>
        <v>-25160607.339999996</v>
      </c>
      <c r="M72" s="144"/>
      <c r="N72" s="144"/>
      <c r="O72" s="144"/>
      <c r="P72" s="144"/>
      <c r="Q72" s="144"/>
      <c r="R72" s="144"/>
    </row>
    <row r="73" spans="1:18" ht="12.75">
      <c r="A73" s="232" t="s">
        <v>250</v>
      </c>
      <c r="B73" s="233"/>
      <c r="C73" s="233"/>
      <c r="D73" s="233"/>
      <c r="E73" s="234"/>
      <c r="F73" s="7">
        <v>190</v>
      </c>
      <c r="G73" s="51">
        <v>-242741.14</v>
      </c>
      <c r="H73" s="52">
        <v>-9832107.94</v>
      </c>
      <c r="I73" s="53">
        <f t="shared" si="2"/>
        <v>-10074849.08</v>
      </c>
      <c r="J73" s="51">
        <v>-302561.84</v>
      </c>
      <c r="K73" s="52">
        <v>-2663198.1900000023</v>
      </c>
      <c r="L73" s="53">
        <f t="shared" si="3"/>
        <v>-2965760.030000002</v>
      </c>
      <c r="M73" s="144"/>
      <c r="N73" s="144"/>
      <c r="O73" s="144"/>
      <c r="P73" s="144"/>
      <c r="Q73" s="144"/>
      <c r="R73" s="144"/>
    </row>
    <row r="74" spans="1:18" ht="24.75" customHeight="1">
      <c r="A74" s="235" t="s">
        <v>113</v>
      </c>
      <c r="B74" s="233"/>
      <c r="C74" s="233"/>
      <c r="D74" s="233"/>
      <c r="E74" s="234"/>
      <c r="F74" s="7">
        <v>191</v>
      </c>
      <c r="G74" s="54">
        <f>SUM(G75:G76)</f>
        <v>-116175.29</v>
      </c>
      <c r="H74" s="55">
        <f>SUM(H75:H76)</f>
        <v>-33319019.810000002</v>
      </c>
      <c r="I74" s="53">
        <f>G74+H74</f>
        <v>-33435195.1</v>
      </c>
      <c r="J74" s="54">
        <f>SUM(J75:J76)</f>
        <v>-205590.92</v>
      </c>
      <c r="K74" s="55">
        <f>SUM(K75:K76)</f>
        <v>-11464076.14</v>
      </c>
      <c r="L74" s="53">
        <f t="shared" si="3"/>
        <v>-11669667.06</v>
      </c>
      <c r="M74" s="144"/>
      <c r="N74" s="144"/>
      <c r="O74" s="144"/>
      <c r="P74" s="144"/>
      <c r="Q74" s="144"/>
      <c r="R74" s="144"/>
    </row>
    <row r="75" spans="1:18" ht="12.75">
      <c r="A75" s="232" t="s">
        <v>50</v>
      </c>
      <c r="B75" s="233"/>
      <c r="C75" s="233"/>
      <c r="D75" s="233"/>
      <c r="E75" s="234"/>
      <c r="F75" s="7">
        <v>192</v>
      </c>
      <c r="G75" s="51"/>
      <c r="H75" s="52"/>
      <c r="I75" s="53">
        <f t="shared" si="2"/>
        <v>0</v>
      </c>
      <c r="J75" s="51"/>
      <c r="K75" s="52"/>
      <c r="L75" s="53">
        <f t="shared" si="3"/>
        <v>0</v>
      </c>
      <c r="M75" s="144"/>
      <c r="N75" s="144"/>
      <c r="O75" s="144"/>
      <c r="P75" s="144"/>
      <c r="Q75" s="144"/>
      <c r="R75" s="144"/>
    </row>
    <row r="76" spans="1:18" ht="12.75">
      <c r="A76" s="232" t="s">
        <v>51</v>
      </c>
      <c r="B76" s="233"/>
      <c r="C76" s="233"/>
      <c r="D76" s="233"/>
      <c r="E76" s="234"/>
      <c r="F76" s="7">
        <v>193</v>
      </c>
      <c r="G76" s="51">
        <v>-116175.29</v>
      </c>
      <c r="H76" s="52">
        <v>-33319019.810000002</v>
      </c>
      <c r="I76" s="53">
        <f t="shared" si="2"/>
        <v>-33435195.1</v>
      </c>
      <c r="J76" s="51">
        <v>-205590.92</v>
      </c>
      <c r="K76" s="52">
        <v>-11464076.14</v>
      </c>
      <c r="L76" s="53">
        <f t="shared" si="3"/>
        <v>-11669667.06</v>
      </c>
      <c r="M76" s="144"/>
      <c r="N76" s="144"/>
      <c r="O76" s="144"/>
      <c r="P76" s="144"/>
      <c r="Q76" s="144"/>
      <c r="R76" s="144"/>
    </row>
    <row r="77" spans="1:18" ht="12.75">
      <c r="A77" s="235" t="s">
        <v>59</v>
      </c>
      <c r="B77" s="233"/>
      <c r="C77" s="233"/>
      <c r="D77" s="233"/>
      <c r="E77" s="234"/>
      <c r="F77" s="7">
        <v>194</v>
      </c>
      <c r="G77" s="51"/>
      <c r="H77" s="52">
        <v>-3200143.04</v>
      </c>
      <c r="I77" s="53">
        <f t="shared" si="2"/>
        <v>-3200143.04</v>
      </c>
      <c r="J77" s="51"/>
      <c r="K77" s="52">
        <v>-1108915.2000000002</v>
      </c>
      <c r="L77" s="53">
        <f t="shared" si="3"/>
        <v>-1108915.2000000002</v>
      </c>
      <c r="M77" s="144"/>
      <c r="N77" s="144"/>
      <c r="O77" s="144"/>
      <c r="P77" s="144"/>
      <c r="Q77" s="144"/>
      <c r="R77" s="144"/>
    </row>
    <row r="78" spans="1:18" ht="48" customHeight="1">
      <c r="A78" s="235" t="s">
        <v>357</v>
      </c>
      <c r="B78" s="233"/>
      <c r="C78" s="233"/>
      <c r="D78" s="233"/>
      <c r="E78" s="234"/>
      <c r="F78" s="7">
        <v>195</v>
      </c>
      <c r="G78" s="54">
        <f>G7+G16+G30+G31+G32+G33+G42+G50+G54+G57+G66+G74+G77</f>
        <v>864156.3899999736</v>
      </c>
      <c r="H78" s="55">
        <f>H7+H16+H30+H31+H32+H33+H42+H50+H54+H57+H66+H74+H77</f>
        <v>-67351870.26999989</v>
      </c>
      <c r="I78" s="53">
        <f t="shared" si="2"/>
        <v>-66487713.87999992</v>
      </c>
      <c r="J78" s="54">
        <f>J7+J16+J30+J31+J32+J33+J42+J50+J54+J57+J66+J74+J77</f>
        <v>-395063.81000006397</v>
      </c>
      <c r="K78" s="55">
        <f>K7+K16+K30+K31+K32+K33+K42+K50+K54+K57+K66+K74+K77</f>
        <v>46317397.449999735</v>
      </c>
      <c r="L78" s="53">
        <f t="shared" si="3"/>
        <v>45922333.63999967</v>
      </c>
      <c r="M78" s="144"/>
      <c r="N78" s="144"/>
      <c r="O78" s="144"/>
      <c r="P78" s="144"/>
      <c r="Q78" s="144"/>
      <c r="R78" s="144"/>
    </row>
    <row r="79" spans="1:18" ht="12.75">
      <c r="A79" s="235" t="s">
        <v>114</v>
      </c>
      <c r="B79" s="233"/>
      <c r="C79" s="233"/>
      <c r="D79" s="233"/>
      <c r="E79" s="234"/>
      <c r="F79" s="7">
        <v>196</v>
      </c>
      <c r="G79" s="54">
        <f>SUM(G80:G81)</f>
        <v>0</v>
      </c>
      <c r="H79" s="55">
        <f>SUM(H80:H81)</f>
        <v>0</v>
      </c>
      <c r="I79" s="53">
        <f t="shared" si="2"/>
        <v>0</v>
      </c>
      <c r="J79" s="54">
        <f>SUM(J80:J81)</f>
        <v>0</v>
      </c>
      <c r="K79" s="55">
        <f>SUM(K80:K81)</f>
        <v>-9263479.489999948</v>
      </c>
      <c r="L79" s="53">
        <f t="shared" si="3"/>
        <v>-9263479.489999948</v>
      </c>
      <c r="M79" s="144"/>
      <c r="N79" s="144"/>
      <c r="O79" s="144"/>
      <c r="P79" s="144"/>
      <c r="Q79" s="144"/>
      <c r="R79" s="144"/>
    </row>
    <row r="80" spans="1:18" ht="12.75">
      <c r="A80" s="232" t="s">
        <v>52</v>
      </c>
      <c r="B80" s="233"/>
      <c r="C80" s="233"/>
      <c r="D80" s="233"/>
      <c r="E80" s="234"/>
      <c r="F80" s="7">
        <v>197</v>
      </c>
      <c r="G80" s="51"/>
      <c r="H80" s="52"/>
      <c r="I80" s="53">
        <f t="shared" si="2"/>
        <v>0</v>
      </c>
      <c r="J80" s="51"/>
      <c r="K80" s="52"/>
      <c r="L80" s="53">
        <f t="shared" si="3"/>
        <v>0</v>
      </c>
      <c r="M80" s="144"/>
      <c r="N80" s="144"/>
      <c r="O80" s="144"/>
      <c r="P80" s="144"/>
      <c r="Q80" s="144"/>
      <c r="R80" s="144"/>
    </row>
    <row r="81" spans="1:18" ht="12.75">
      <c r="A81" s="232" t="s">
        <v>53</v>
      </c>
      <c r="B81" s="233"/>
      <c r="C81" s="233"/>
      <c r="D81" s="233"/>
      <c r="E81" s="234"/>
      <c r="F81" s="7">
        <v>198</v>
      </c>
      <c r="G81" s="51"/>
      <c r="H81" s="52"/>
      <c r="I81" s="53">
        <f t="shared" si="2"/>
        <v>0</v>
      </c>
      <c r="J81" s="51"/>
      <c r="K81" s="52">
        <v>-9263479.489999948</v>
      </c>
      <c r="L81" s="53">
        <f t="shared" si="3"/>
        <v>-9263479.489999948</v>
      </c>
      <c r="M81" s="144"/>
      <c r="N81" s="144"/>
      <c r="O81" s="144"/>
      <c r="P81" s="144"/>
      <c r="Q81" s="144"/>
      <c r="R81" s="144"/>
    </row>
    <row r="82" spans="1:18" ht="21" customHeight="1">
      <c r="A82" s="235" t="s">
        <v>207</v>
      </c>
      <c r="B82" s="233"/>
      <c r="C82" s="233"/>
      <c r="D82" s="233"/>
      <c r="E82" s="234"/>
      <c r="F82" s="7">
        <v>199</v>
      </c>
      <c r="G82" s="54">
        <f>G78+G79</f>
        <v>864156.3899999736</v>
      </c>
      <c r="H82" s="55">
        <f>H78+H79</f>
        <v>-67351870.26999989</v>
      </c>
      <c r="I82" s="53">
        <f t="shared" si="2"/>
        <v>-66487713.87999992</v>
      </c>
      <c r="J82" s="54">
        <f>J78+J79</f>
        <v>-395063.81000006397</v>
      </c>
      <c r="K82" s="55">
        <f>K78+K79</f>
        <v>37053917.959999785</v>
      </c>
      <c r="L82" s="53">
        <f>J82+K82</f>
        <v>36658854.14999972</v>
      </c>
      <c r="M82" s="144"/>
      <c r="N82" s="144"/>
      <c r="O82" s="144"/>
      <c r="P82" s="144"/>
      <c r="Q82" s="144"/>
      <c r="R82" s="144"/>
    </row>
    <row r="83" spans="1:18" ht="12.75">
      <c r="A83" s="235" t="s">
        <v>252</v>
      </c>
      <c r="B83" s="236"/>
      <c r="C83" s="236"/>
      <c r="D83" s="236"/>
      <c r="E83" s="244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M83" s="144"/>
      <c r="N83" s="144"/>
      <c r="O83" s="144"/>
      <c r="P83" s="144"/>
      <c r="Q83" s="144"/>
      <c r="R83" s="144"/>
    </row>
    <row r="84" spans="1:18" ht="12.75">
      <c r="A84" s="235" t="s">
        <v>253</v>
      </c>
      <c r="B84" s="236"/>
      <c r="C84" s="236"/>
      <c r="D84" s="236"/>
      <c r="E84" s="244"/>
      <c r="F84" s="7">
        <v>201</v>
      </c>
      <c r="G84" s="51"/>
      <c r="H84" s="52"/>
      <c r="I84" s="53">
        <f t="shared" si="2"/>
        <v>0</v>
      </c>
      <c r="J84" s="51"/>
      <c r="K84" s="60"/>
      <c r="L84" s="53">
        <f t="shared" si="3"/>
        <v>0</v>
      </c>
      <c r="M84" s="144"/>
      <c r="N84" s="144"/>
      <c r="O84" s="144"/>
      <c r="P84" s="144"/>
      <c r="Q84" s="144"/>
      <c r="R84" s="144"/>
    </row>
    <row r="85" spans="1:18" ht="12.75">
      <c r="A85" s="235" t="s">
        <v>258</v>
      </c>
      <c r="B85" s="236"/>
      <c r="C85" s="236"/>
      <c r="D85" s="236"/>
      <c r="E85" s="236"/>
      <c r="F85" s="7">
        <v>202</v>
      </c>
      <c r="G85" s="51">
        <f>+G7+G16+G30+G31+G32+G81</f>
        <v>235044104.64</v>
      </c>
      <c r="H85" s="52">
        <f>+H7+H16+H30+H31+H32+H81</f>
        <v>989198764.3300002</v>
      </c>
      <c r="I85" s="60">
        <f>IF((G85+H85)=(I7+I16+I30+I31+I32+I81),(G85+H85),FALSE)</f>
        <v>1224242868.9700003</v>
      </c>
      <c r="J85" s="51">
        <f>+J7+J16+J30+J31+J32+J81</f>
        <v>367764495.8299999</v>
      </c>
      <c r="K85" s="60">
        <f>+K7+K16+K30+K31+K32+K81</f>
        <v>906670645.9199998</v>
      </c>
      <c r="L85" s="59">
        <f>IF((J85+K85)=(L7+L16+L30+L31+L32+L81),(J85+K85),FALSE)</f>
        <v>1274435141.7499998</v>
      </c>
      <c r="M85" s="144"/>
      <c r="N85" s="144"/>
      <c r="O85" s="144"/>
      <c r="P85" s="144"/>
      <c r="Q85" s="144"/>
      <c r="R85" s="144"/>
    </row>
    <row r="86" spans="1:18" ht="12.75">
      <c r="A86" s="235" t="s">
        <v>259</v>
      </c>
      <c r="B86" s="236"/>
      <c r="C86" s="236"/>
      <c r="D86" s="236"/>
      <c r="E86" s="236"/>
      <c r="F86" s="7">
        <v>203</v>
      </c>
      <c r="G86" s="51">
        <f>+G33+G42+G50+G54+G57+G66+G74+G77+G80</f>
        <v>-234179948.25</v>
      </c>
      <c r="H86" s="52">
        <f>+H33+H42+H50+H54+H57+H66+H74+H77+H80</f>
        <v>-1056550634.5999999</v>
      </c>
      <c r="I86" s="60">
        <f>IF((G86+H86)=(I33+I42+I50+I54+I57+I66+I74+I77+I80),(G86+H86),FALSE)</f>
        <v>-1290730582.85</v>
      </c>
      <c r="J86" s="51">
        <f>+J33+J42+J50+J54+J57+J66+J74+J77+J80</f>
        <v>-368159559.64</v>
      </c>
      <c r="K86" s="60">
        <f>+K33+K42+K50+K54+K57+K66+K74+K77+K80</f>
        <v>-869616727.96</v>
      </c>
      <c r="L86" s="59">
        <f>IF((J86+K86)=(L33+L42+L50+L54+L57+L66+L74+L77+L80),(J86+K86),FALSE)</f>
        <v>-1237776287.6</v>
      </c>
      <c r="M86" s="144"/>
      <c r="N86" s="144"/>
      <c r="O86" s="144"/>
      <c r="P86" s="144"/>
      <c r="Q86" s="144"/>
      <c r="R86" s="144"/>
    </row>
    <row r="87" spans="1:18" ht="12.75">
      <c r="A87" s="235" t="s">
        <v>403</v>
      </c>
      <c r="B87" s="233"/>
      <c r="C87" s="233"/>
      <c r="D87" s="233"/>
      <c r="E87" s="233"/>
      <c r="F87" s="7">
        <v>204</v>
      </c>
      <c r="G87" s="54">
        <f>SUM(G88:G94)-G95</f>
        <v>6673255.24</v>
      </c>
      <c r="H87" s="55">
        <f>SUM(H88:H94)-H95</f>
        <v>59591124.26001</v>
      </c>
      <c r="I87" s="61">
        <f t="shared" si="2"/>
        <v>66264379.50001</v>
      </c>
      <c r="J87" s="54">
        <f>SUM(J88:J94)-J95</f>
        <v>-11168023.81</v>
      </c>
      <c r="K87" s="62">
        <f>SUM(K88:K94)-K95</f>
        <v>-21734246.64</v>
      </c>
      <c r="L87" s="53">
        <f t="shared" si="3"/>
        <v>-32902270.450000003</v>
      </c>
      <c r="M87" s="144"/>
      <c r="N87" s="144"/>
      <c r="O87" s="144"/>
      <c r="P87" s="144"/>
      <c r="Q87" s="144"/>
      <c r="R87" s="144"/>
    </row>
    <row r="88" spans="1:18" ht="19.5" customHeight="1">
      <c r="A88" s="232" t="s">
        <v>260</v>
      </c>
      <c r="B88" s="233"/>
      <c r="C88" s="233"/>
      <c r="D88" s="233"/>
      <c r="E88" s="233"/>
      <c r="F88" s="7">
        <v>205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  <c r="M88" s="144"/>
      <c r="N88" s="144"/>
      <c r="O88" s="144"/>
      <c r="P88" s="144"/>
      <c r="Q88" s="144"/>
      <c r="R88" s="144"/>
    </row>
    <row r="89" spans="1:18" ht="23.25" customHeight="1">
      <c r="A89" s="232" t="s">
        <v>261</v>
      </c>
      <c r="B89" s="233"/>
      <c r="C89" s="233"/>
      <c r="D89" s="233"/>
      <c r="E89" s="233"/>
      <c r="F89" s="7">
        <v>206</v>
      </c>
      <c r="G89" s="51">
        <v>6673255.24</v>
      </c>
      <c r="H89" s="52">
        <v>59319771.72001</v>
      </c>
      <c r="I89" s="53">
        <f t="shared" si="2"/>
        <v>65993026.96001</v>
      </c>
      <c r="J89" s="51">
        <v>-11168023.81</v>
      </c>
      <c r="K89" s="63">
        <v>-21734246.64</v>
      </c>
      <c r="L89" s="53">
        <f t="shared" si="3"/>
        <v>-32902270.450000003</v>
      </c>
      <c r="M89" s="144"/>
      <c r="N89" s="144"/>
      <c r="O89" s="144"/>
      <c r="P89" s="144"/>
      <c r="Q89" s="144"/>
      <c r="R89" s="144"/>
    </row>
    <row r="90" spans="1:18" ht="21.75" customHeight="1">
      <c r="A90" s="232" t="s">
        <v>262</v>
      </c>
      <c r="B90" s="233"/>
      <c r="C90" s="233"/>
      <c r="D90" s="233"/>
      <c r="E90" s="233"/>
      <c r="F90" s="7">
        <v>207</v>
      </c>
      <c r="G90" s="51"/>
      <c r="H90" s="52">
        <v>271352.54</v>
      </c>
      <c r="I90" s="53">
        <f t="shared" si="2"/>
        <v>271352.54</v>
      </c>
      <c r="J90" s="51"/>
      <c r="K90" s="52"/>
      <c r="L90" s="53">
        <f t="shared" si="3"/>
        <v>0</v>
      </c>
      <c r="M90" s="144"/>
      <c r="N90" s="144"/>
      <c r="O90" s="144"/>
      <c r="P90" s="144"/>
      <c r="Q90" s="144"/>
      <c r="R90" s="144"/>
    </row>
    <row r="91" spans="1:18" ht="21" customHeight="1">
      <c r="A91" s="232" t="s">
        <v>263</v>
      </c>
      <c r="B91" s="233"/>
      <c r="C91" s="233"/>
      <c r="D91" s="233"/>
      <c r="E91" s="233"/>
      <c r="F91" s="7">
        <v>208</v>
      </c>
      <c r="G91" s="51"/>
      <c r="H91" s="52"/>
      <c r="I91" s="53">
        <f t="shared" si="2"/>
        <v>0</v>
      </c>
      <c r="J91" s="51"/>
      <c r="K91" s="52"/>
      <c r="L91" s="53">
        <f t="shared" si="3"/>
        <v>0</v>
      </c>
      <c r="M91" s="144"/>
      <c r="N91" s="144"/>
      <c r="O91" s="144"/>
      <c r="P91" s="144"/>
      <c r="Q91" s="144"/>
      <c r="R91" s="144"/>
    </row>
    <row r="92" spans="1:18" ht="14.25" customHeight="1">
      <c r="A92" s="232" t="s">
        <v>264</v>
      </c>
      <c r="B92" s="233"/>
      <c r="C92" s="233"/>
      <c r="D92" s="233"/>
      <c r="E92" s="233"/>
      <c r="F92" s="7">
        <v>209</v>
      </c>
      <c r="G92" s="51"/>
      <c r="H92" s="52"/>
      <c r="I92" s="53">
        <f t="shared" si="2"/>
        <v>0</v>
      </c>
      <c r="J92" s="51"/>
      <c r="K92" s="52"/>
      <c r="L92" s="53">
        <f t="shared" si="3"/>
        <v>0</v>
      </c>
      <c r="M92" s="144"/>
      <c r="N92" s="144"/>
      <c r="O92" s="144"/>
      <c r="P92" s="144"/>
      <c r="Q92" s="144"/>
      <c r="R92" s="144"/>
    </row>
    <row r="93" spans="1:18" ht="22.5" customHeight="1">
      <c r="A93" s="232" t="s">
        <v>265</v>
      </c>
      <c r="B93" s="233"/>
      <c r="C93" s="233"/>
      <c r="D93" s="233"/>
      <c r="E93" s="233"/>
      <c r="F93" s="7">
        <v>210</v>
      </c>
      <c r="G93" s="51"/>
      <c r="H93" s="52"/>
      <c r="I93" s="53">
        <f t="shared" si="2"/>
        <v>0</v>
      </c>
      <c r="J93" s="51"/>
      <c r="K93" s="52"/>
      <c r="L93" s="53">
        <f t="shared" si="3"/>
        <v>0</v>
      </c>
      <c r="M93" s="144"/>
      <c r="N93" s="144"/>
      <c r="O93" s="144"/>
      <c r="P93" s="144"/>
      <c r="Q93" s="144"/>
      <c r="R93" s="144"/>
    </row>
    <row r="94" spans="1:18" ht="12.75">
      <c r="A94" s="232" t="s">
        <v>266</v>
      </c>
      <c r="B94" s="233"/>
      <c r="C94" s="233"/>
      <c r="D94" s="233"/>
      <c r="E94" s="233"/>
      <c r="F94" s="7">
        <v>211</v>
      </c>
      <c r="G94" s="51"/>
      <c r="H94" s="52"/>
      <c r="I94" s="53">
        <f t="shared" si="2"/>
        <v>0</v>
      </c>
      <c r="J94" s="51"/>
      <c r="K94" s="52"/>
      <c r="L94" s="53">
        <f t="shared" si="3"/>
        <v>0</v>
      </c>
      <c r="M94" s="144"/>
      <c r="N94" s="144"/>
      <c r="O94" s="144"/>
      <c r="P94" s="144"/>
      <c r="Q94" s="144"/>
      <c r="R94" s="144"/>
    </row>
    <row r="95" spans="1:18" ht="12.75">
      <c r="A95" s="232" t="s">
        <v>267</v>
      </c>
      <c r="B95" s="233"/>
      <c r="C95" s="233"/>
      <c r="D95" s="233"/>
      <c r="E95" s="233"/>
      <c r="F95" s="7">
        <v>212</v>
      </c>
      <c r="G95" s="51"/>
      <c r="H95" s="52"/>
      <c r="I95" s="53">
        <f t="shared" si="2"/>
        <v>0</v>
      </c>
      <c r="J95" s="51"/>
      <c r="K95" s="52"/>
      <c r="L95" s="53">
        <f t="shared" si="3"/>
        <v>0</v>
      </c>
      <c r="M95" s="144"/>
      <c r="N95" s="144"/>
      <c r="O95" s="144"/>
      <c r="P95" s="144"/>
      <c r="Q95" s="144"/>
      <c r="R95" s="144"/>
    </row>
    <row r="96" spans="1:18" ht="12.75">
      <c r="A96" s="235" t="s">
        <v>206</v>
      </c>
      <c r="B96" s="233"/>
      <c r="C96" s="233"/>
      <c r="D96" s="233"/>
      <c r="E96" s="233"/>
      <c r="F96" s="7">
        <v>213</v>
      </c>
      <c r="G96" s="54">
        <f>G82+G87</f>
        <v>7537411.629999974</v>
      </c>
      <c r="H96" s="55">
        <f>H82+H87</f>
        <v>-7760746.009989895</v>
      </c>
      <c r="I96" s="53">
        <f t="shared" si="2"/>
        <v>-223334.37998992112</v>
      </c>
      <c r="J96" s="54">
        <f>J82+J87</f>
        <v>-11563087.620000064</v>
      </c>
      <c r="K96" s="55">
        <f>K82+K87</f>
        <v>15319671.319999784</v>
      </c>
      <c r="L96" s="53">
        <f t="shared" si="3"/>
        <v>3756583.69999972</v>
      </c>
      <c r="M96" s="144"/>
      <c r="N96" s="144"/>
      <c r="O96" s="144"/>
      <c r="P96" s="144"/>
      <c r="Q96" s="144"/>
      <c r="R96" s="144"/>
    </row>
    <row r="97" spans="1:18" ht="12.75">
      <c r="A97" s="235" t="s">
        <v>252</v>
      </c>
      <c r="B97" s="236"/>
      <c r="C97" s="236"/>
      <c r="D97" s="236"/>
      <c r="E97" s="244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  <c r="M97" s="144"/>
      <c r="N97" s="144"/>
      <c r="O97" s="144"/>
      <c r="P97" s="144"/>
      <c r="Q97" s="144"/>
      <c r="R97" s="144"/>
    </row>
    <row r="98" spans="1:18" ht="12.75">
      <c r="A98" s="235" t="s">
        <v>253</v>
      </c>
      <c r="B98" s="236"/>
      <c r="C98" s="236"/>
      <c r="D98" s="236"/>
      <c r="E98" s="244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  <c r="M98" s="144"/>
      <c r="N98" s="144"/>
      <c r="O98" s="144"/>
      <c r="P98" s="144"/>
      <c r="Q98" s="144"/>
      <c r="R98" s="144"/>
    </row>
    <row r="99" spans="1:18" ht="12.75">
      <c r="A99" s="237" t="s">
        <v>291</v>
      </c>
      <c r="B99" s="239"/>
      <c r="C99" s="239"/>
      <c r="D99" s="239"/>
      <c r="E99" s="239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  <c r="M99" s="144"/>
      <c r="N99" s="144"/>
      <c r="O99" s="144"/>
      <c r="P99" s="144"/>
      <c r="Q99" s="144"/>
      <c r="R99" s="144"/>
    </row>
    <row r="100" spans="1:12" ht="12.75">
      <c r="A100" s="256" t="s">
        <v>369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6" max="255" man="1"/>
  </rowBreaks>
  <ignoredErrors>
    <ignoredError sqref="I7:L7 L18:L31 I33:L34 I54:L58 I82:K84 L74:L78 I74 I16:L16 I8:I15 L8:L15 I17 L17 I38:L38 I35:I37 L35:L37 I42:L43 I39:I41 L39:L41 I46:L50 I44:I45 L44:L45 I51:I53 L51:L53 I62:L62 I59:I61 L59:L61 I66:L66 I63:I65 L63:L65 I67:I73 L67:L73" formula="1"/>
    <ignoredError sqref="I18:K18 I78:K78 J74:K74 I24:K24 I19:I23 I25:I31 I75:I77 I85:K87 I96 I88:I91" formula="1" formulaRange="1"/>
    <ignoredError sqref="G18:H18 H79:K79 H74 G24:H24 H78" formulaRange="1"/>
    <ignoredError sqref="I95 G85:H87 L85:L91 G97:L99 G96:H96 J96:L96 I92:I93 I94 L94 L92:L93 L95" unlockedFormula="1"/>
    <ignoredError sqref="I85:K87 I96 I88:I9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90" zoomScaleSheetLayoutView="90" zoomScalePageLayoutView="0" workbookViewId="0" topLeftCell="A1">
      <selection activeCell="K22" sqref="K22"/>
    </sheetView>
  </sheetViews>
  <sheetFormatPr defaultColWidth="9.140625" defaultRowHeight="12.75"/>
  <cols>
    <col min="1" max="7" width="9.140625" style="36" customWidth="1"/>
    <col min="8" max="8" width="6.7109375" style="36" customWidth="1"/>
    <col min="9" max="9" width="9.140625" style="36" customWidth="1"/>
    <col min="10" max="11" width="12.7109375" style="36" customWidth="1"/>
    <col min="12" max="16384" width="9.140625" style="36" customWidth="1"/>
  </cols>
  <sheetData>
    <row r="1" spans="1:10" ht="12.75">
      <c r="A1" s="258" t="s">
        <v>210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0" ht="12.75">
      <c r="A2" s="261" t="s">
        <v>401</v>
      </c>
      <c r="B2" s="262"/>
      <c r="C2" s="262"/>
      <c r="D2" s="262"/>
      <c r="E2" s="262"/>
      <c r="F2" s="262"/>
      <c r="G2" s="262"/>
      <c r="H2" s="262"/>
      <c r="I2" s="262"/>
      <c r="J2" s="260"/>
    </row>
    <row r="3" spans="1:11" ht="12.75">
      <c r="A3" s="121"/>
      <c r="B3" s="140"/>
      <c r="C3" s="140"/>
      <c r="D3" s="277"/>
      <c r="E3" s="277"/>
      <c r="F3" s="140"/>
      <c r="G3" s="140"/>
      <c r="H3" s="140"/>
      <c r="I3" s="140"/>
      <c r="J3" s="122"/>
      <c r="K3" s="123" t="s">
        <v>58</v>
      </c>
    </row>
    <row r="4" spans="1:11" ht="23.25">
      <c r="A4" s="263" t="s">
        <v>6</v>
      </c>
      <c r="B4" s="263"/>
      <c r="C4" s="263"/>
      <c r="D4" s="263"/>
      <c r="E4" s="263"/>
      <c r="F4" s="263"/>
      <c r="G4" s="263"/>
      <c r="H4" s="263"/>
      <c r="I4" s="42" t="s">
        <v>62</v>
      </c>
      <c r="J4" s="43" t="s">
        <v>365</v>
      </c>
      <c r="K4" s="43" t="s">
        <v>366</v>
      </c>
    </row>
    <row r="5" spans="1:11" ht="12.75" customHeight="1">
      <c r="A5" s="264">
        <v>1</v>
      </c>
      <c r="B5" s="264"/>
      <c r="C5" s="264"/>
      <c r="D5" s="264"/>
      <c r="E5" s="264"/>
      <c r="F5" s="264"/>
      <c r="G5" s="264"/>
      <c r="H5" s="264"/>
      <c r="I5" s="44">
        <v>2</v>
      </c>
      <c r="J5" s="45" t="s">
        <v>60</v>
      </c>
      <c r="K5" s="45" t="s">
        <v>61</v>
      </c>
    </row>
    <row r="6" spans="1:11" ht="12.75">
      <c r="A6" s="268" t="s">
        <v>212</v>
      </c>
      <c r="B6" s="269"/>
      <c r="C6" s="269"/>
      <c r="D6" s="269"/>
      <c r="E6" s="269"/>
      <c r="F6" s="269"/>
      <c r="G6" s="269"/>
      <c r="H6" s="270"/>
      <c r="I6" s="40">
        <v>1</v>
      </c>
      <c r="J6" s="41">
        <f>J7+J18+J36</f>
        <v>-379236343.5599996</v>
      </c>
      <c r="K6" s="41">
        <f>K7+K18+K36</f>
        <v>-153109957.01000142</v>
      </c>
    </row>
    <row r="7" spans="1:11" ht="12.75">
      <c r="A7" s="271" t="s">
        <v>213</v>
      </c>
      <c r="B7" s="266"/>
      <c r="C7" s="266"/>
      <c r="D7" s="266"/>
      <c r="E7" s="266"/>
      <c r="F7" s="266"/>
      <c r="G7" s="266"/>
      <c r="H7" s="267"/>
      <c r="I7" s="10">
        <v>2</v>
      </c>
      <c r="J7" s="37">
        <f>J8+J9</f>
        <v>-21454047.41999992</v>
      </c>
      <c r="K7" s="37">
        <f>K8+K9</f>
        <v>-62446061.5900002</v>
      </c>
    </row>
    <row r="8" spans="1:11" ht="12.75">
      <c r="A8" s="265" t="s">
        <v>85</v>
      </c>
      <c r="B8" s="266"/>
      <c r="C8" s="266"/>
      <c r="D8" s="266"/>
      <c r="E8" s="266"/>
      <c r="F8" s="266"/>
      <c r="G8" s="266"/>
      <c r="H8" s="267"/>
      <c r="I8" s="10">
        <v>3</v>
      </c>
      <c r="J8" s="16">
        <v>-66487713.87999992</v>
      </c>
      <c r="K8" s="16">
        <v>45922333.63999967</v>
      </c>
    </row>
    <row r="9" spans="1:11" ht="12.75">
      <c r="A9" s="265" t="s">
        <v>86</v>
      </c>
      <c r="B9" s="266"/>
      <c r="C9" s="266"/>
      <c r="D9" s="266"/>
      <c r="E9" s="266"/>
      <c r="F9" s="266"/>
      <c r="G9" s="266"/>
      <c r="H9" s="267"/>
      <c r="I9" s="10">
        <v>4</v>
      </c>
      <c r="J9" s="37">
        <f>SUM(J10:J17)</f>
        <v>45033666.46</v>
      </c>
      <c r="K9" s="37">
        <f>SUM(K10:K17)</f>
        <v>-108368395.22999987</v>
      </c>
    </row>
    <row r="10" spans="1:11" ht="12.75">
      <c r="A10" s="265" t="s">
        <v>115</v>
      </c>
      <c r="B10" s="266"/>
      <c r="C10" s="266"/>
      <c r="D10" s="266"/>
      <c r="E10" s="266"/>
      <c r="F10" s="266"/>
      <c r="G10" s="266"/>
      <c r="H10" s="267"/>
      <c r="I10" s="10">
        <v>5</v>
      </c>
      <c r="J10" s="16">
        <v>18669254.070000004</v>
      </c>
      <c r="K10" s="16">
        <v>15837150.74</v>
      </c>
    </row>
    <row r="11" spans="1:11" ht="12.75">
      <c r="A11" s="265" t="s">
        <v>116</v>
      </c>
      <c r="B11" s="266"/>
      <c r="C11" s="266"/>
      <c r="D11" s="266"/>
      <c r="E11" s="266"/>
      <c r="F11" s="266"/>
      <c r="G11" s="266"/>
      <c r="H11" s="267"/>
      <c r="I11" s="10">
        <v>6</v>
      </c>
      <c r="J11" s="16">
        <v>2633714.31</v>
      </c>
      <c r="K11" s="16">
        <v>2500024.01</v>
      </c>
    </row>
    <row r="12" spans="1:11" ht="12.75">
      <c r="A12" s="265" t="s">
        <v>117</v>
      </c>
      <c r="B12" s="266"/>
      <c r="C12" s="266"/>
      <c r="D12" s="266"/>
      <c r="E12" s="266"/>
      <c r="F12" s="266"/>
      <c r="G12" s="266"/>
      <c r="H12" s="267"/>
      <c r="I12" s="10">
        <v>7</v>
      </c>
      <c r="J12" s="16">
        <v>62453651.14</v>
      </c>
      <c r="K12" s="16">
        <v>36350157.57</v>
      </c>
    </row>
    <row r="13" spans="1:11" ht="12.75">
      <c r="A13" s="265" t="s">
        <v>118</v>
      </c>
      <c r="B13" s="266"/>
      <c r="C13" s="266"/>
      <c r="D13" s="266"/>
      <c r="E13" s="266"/>
      <c r="F13" s="266"/>
      <c r="G13" s="266"/>
      <c r="H13" s="267"/>
      <c r="I13" s="10">
        <v>8</v>
      </c>
      <c r="J13" s="16">
        <v>477068.49</v>
      </c>
      <c r="K13" s="16">
        <v>0</v>
      </c>
    </row>
    <row r="14" spans="1:11" ht="12.75">
      <c r="A14" s="265" t="s">
        <v>119</v>
      </c>
      <c r="B14" s="266"/>
      <c r="C14" s="266"/>
      <c r="D14" s="266"/>
      <c r="E14" s="266"/>
      <c r="F14" s="266"/>
      <c r="G14" s="266"/>
      <c r="H14" s="267"/>
      <c r="I14" s="10">
        <v>9</v>
      </c>
      <c r="J14" s="16">
        <v>-102630561.65</v>
      </c>
      <c r="K14" s="16">
        <v>-120889977.61000001</v>
      </c>
    </row>
    <row r="15" spans="1:11" ht="12.75">
      <c r="A15" s="265" t="s">
        <v>120</v>
      </c>
      <c r="B15" s="266"/>
      <c r="C15" s="266"/>
      <c r="D15" s="266"/>
      <c r="E15" s="266"/>
      <c r="F15" s="266"/>
      <c r="G15" s="266"/>
      <c r="H15" s="267"/>
      <c r="I15" s="10">
        <v>10</v>
      </c>
      <c r="J15" s="16">
        <v>0</v>
      </c>
      <c r="K15" s="16">
        <v>0</v>
      </c>
    </row>
    <row r="16" spans="1:11" ht="21" customHeight="1">
      <c r="A16" s="265" t="s">
        <v>121</v>
      </c>
      <c r="B16" s="266"/>
      <c r="C16" s="266"/>
      <c r="D16" s="266"/>
      <c r="E16" s="266"/>
      <c r="F16" s="266"/>
      <c r="G16" s="266"/>
      <c r="H16" s="267"/>
      <c r="I16" s="10">
        <v>11</v>
      </c>
      <c r="J16" s="16">
        <v>-2833839.4</v>
      </c>
      <c r="K16" s="16">
        <v>0</v>
      </c>
    </row>
    <row r="17" spans="1:11" ht="12.75">
      <c r="A17" s="265" t="s">
        <v>122</v>
      </c>
      <c r="B17" s="266"/>
      <c r="C17" s="266"/>
      <c r="D17" s="266"/>
      <c r="E17" s="266"/>
      <c r="F17" s="266"/>
      <c r="G17" s="266"/>
      <c r="H17" s="267"/>
      <c r="I17" s="10">
        <v>12</v>
      </c>
      <c r="J17" s="16">
        <v>66264379.5</v>
      </c>
      <c r="K17" s="16">
        <v>-42165749.93999986</v>
      </c>
    </row>
    <row r="18" spans="1:11" ht="12.75">
      <c r="A18" s="271" t="s">
        <v>123</v>
      </c>
      <c r="B18" s="266"/>
      <c r="C18" s="266"/>
      <c r="D18" s="266"/>
      <c r="E18" s="266"/>
      <c r="F18" s="266"/>
      <c r="G18" s="266"/>
      <c r="H18" s="267"/>
      <c r="I18" s="10">
        <v>13</v>
      </c>
      <c r="J18" s="38">
        <f>SUM(J19:J35)</f>
        <v>-357782296.1399997</v>
      </c>
      <c r="K18" s="38">
        <f>SUM(K19:K35)</f>
        <v>-84307911.5500012</v>
      </c>
    </row>
    <row r="19" spans="1:11" ht="12.75">
      <c r="A19" s="265" t="s">
        <v>124</v>
      </c>
      <c r="B19" s="266"/>
      <c r="C19" s="266"/>
      <c r="D19" s="266"/>
      <c r="E19" s="266"/>
      <c r="F19" s="266"/>
      <c r="G19" s="266"/>
      <c r="H19" s="267"/>
      <c r="I19" s="10">
        <v>14</v>
      </c>
      <c r="J19" s="16">
        <v>-433600003.94</v>
      </c>
      <c r="K19" s="16">
        <v>-233623430.74000025</v>
      </c>
    </row>
    <row r="20" spans="1:11" ht="19.5" customHeight="1">
      <c r="A20" s="265" t="s">
        <v>147</v>
      </c>
      <c r="B20" s="266"/>
      <c r="C20" s="266"/>
      <c r="D20" s="266"/>
      <c r="E20" s="266"/>
      <c r="F20" s="266"/>
      <c r="G20" s="266"/>
      <c r="H20" s="267"/>
      <c r="I20" s="10">
        <v>15</v>
      </c>
      <c r="J20" s="16">
        <v>-231380712.38999996</v>
      </c>
      <c r="K20" s="16">
        <v>-100549996.72999999</v>
      </c>
    </row>
    <row r="21" spans="1:11" ht="12.75">
      <c r="A21" s="265" t="s">
        <v>125</v>
      </c>
      <c r="B21" s="266"/>
      <c r="C21" s="266"/>
      <c r="D21" s="266"/>
      <c r="E21" s="266"/>
      <c r="F21" s="266"/>
      <c r="G21" s="266"/>
      <c r="H21" s="267"/>
      <c r="I21" s="10">
        <v>16</v>
      </c>
      <c r="J21" s="16">
        <v>180117296.4000001</v>
      </c>
      <c r="K21" s="16">
        <v>87095118.00000007</v>
      </c>
    </row>
    <row r="22" spans="1:11" ht="22.5" customHeight="1">
      <c r="A22" s="265" t="s">
        <v>126</v>
      </c>
      <c r="B22" s="266"/>
      <c r="C22" s="266"/>
      <c r="D22" s="266"/>
      <c r="E22" s="266"/>
      <c r="F22" s="266"/>
      <c r="G22" s="266"/>
      <c r="H22" s="267"/>
      <c r="I22" s="10">
        <v>17</v>
      </c>
      <c r="J22" s="16">
        <v>0</v>
      </c>
      <c r="K22" s="16">
        <v>0</v>
      </c>
    </row>
    <row r="23" spans="1:11" ht="21" customHeight="1">
      <c r="A23" s="265" t="s">
        <v>127</v>
      </c>
      <c r="B23" s="266"/>
      <c r="C23" s="266"/>
      <c r="D23" s="266"/>
      <c r="E23" s="266"/>
      <c r="F23" s="266"/>
      <c r="G23" s="266"/>
      <c r="H23" s="267"/>
      <c r="I23" s="10">
        <v>18</v>
      </c>
      <c r="J23" s="16">
        <v>1658105.5499999998</v>
      </c>
      <c r="K23" s="16">
        <v>1289208.3699999996</v>
      </c>
    </row>
    <row r="24" spans="1:11" ht="12.75">
      <c r="A24" s="265" t="s">
        <v>128</v>
      </c>
      <c r="B24" s="266"/>
      <c r="C24" s="266"/>
      <c r="D24" s="266"/>
      <c r="E24" s="266"/>
      <c r="F24" s="266"/>
      <c r="G24" s="266"/>
      <c r="H24" s="267"/>
      <c r="I24" s="10">
        <v>19</v>
      </c>
      <c r="J24" s="16">
        <v>-39334519.649999976</v>
      </c>
      <c r="K24" s="16">
        <v>-35898763.23000002</v>
      </c>
    </row>
    <row r="25" spans="1:11" ht="12.75">
      <c r="A25" s="265" t="s">
        <v>129</v>
      </c>
      <c r="B25" s="266"/>
      <c r="C25" s="266"/>
      <c r="D25" s="266"/>
      <c r="E25" s="266"/>
      <c r="F25" s="266"/>
      <c r="G25" s="266"/>
      <c r="H25" s="267"/>
      <c r="I25" s="10">
        <v>20</v>
      </c>
      <c r="J25" s="16">
        <v>6310311.630000003</v>
      </c>
      <c r="K25" s="16">
        <v>30892423.20999995</v>
      </c>
    </row>
    <row r="26" spans="1:11" ht="12.75">
      <c r="A26" s="265" t="s">
        <v>130</v>
      </c>
      <c r="B26" s="266"/>
      <c r="C26" s="266"/>
      <c r="D26" s="266"/>
      <c r="E26" s="266"/>
      <c r="F26" s="266"/>
      <c r="G26" s="266"/>
      <c r="H26" s="267"/>
      <c r="I26" s="10">
        <v>21</v>
      </c>
      <c r="J26" s="16">
        <v>-131718131.4</v>
      </c>
      <c r="K26" s="16">
        <v>-264139125.37</v>
      </c>
    </row>
    <row r="27" spans="1:11" ht="12.75">
      <c r="A27" s="265" t="s">
        <v>131</v>
      </c>
      <c r="B27" s="266"/>
      <c r="C27" s="266"/>
      <c r="D27" s="266"/>
      <c r="E27" s="266"/>
      <c r="F27" s="266"/>
      <c r="G27" s="266"/>
      <c r="H27" s="267"/>
      <c r="I27" s="10">
        <v>22</v>
      </c>
      <c r="J27" s="16">
        <v>0</v>
      </c>
      <c r="K27" s="16">
        <v>0</v>
      </c>
    </row>
    <row r="28" spans="1:11" ht="21" customHeight="1">
      <c r="A28" s="265" t="s">
        <v>146</v>
      </c>
      <c r="B28" s="266"/>
      <c r="C28" s="266"/>
      <c r="D28" s="266"/>
      <c r="E28" s="266"/>
      <c r="F28" s="266"/>
      <c r="G28" s="266"/>
      <c r="H28" s="267"/>
      <c r="I28" s="10">
        <v>23</v>
      </c>
      <c r="J28" s="16">
        <v>140830.9699999988</v>
      </c>
      <c r="K28" s="16">
        <v>6517571.289999992</v>
      </c>
    </row>
    <row r="29" spans="1:11" ht="12.75">
      <c r="A29" s="265" t="s">
        <v>132</v>
      </c>
      <c r="B29" s="266"/>
      <c r="C29" s="266"/>
      <c r="D29" s="266"/>
      <c r="E29" s="266"/>
      <c r="F29" s="266"/>
      <c r="G29" s="266"/>
      <c r="H29" s="267"/>
      <c r="I29" s="10">
        <v>24</v>
      </c>
      <c r="J29" s="16">
        <v>299888910.47000027</v>
      </c>
      <c r="K29" s="16">
        <v>489564578.74999905</v>
      </c>
    </row>
    <row r="30" spans="1:11" ht="19.5" customHeight="1">
      <c r="A30" s="265" t="s">
        <v>133</v>
      </c>
      <c r="B30" s="266"/>
      <c r="C30" s="266"/>
      <c r="D30" s="266"/>
      <c r="E30" s="266"/>
      <c r="F30" s="266"/>
      <c r="G30" s="266"/>
      <c r="H30" s="267"/>
      <c r="I30" s="10">
        <v>25</v>
      </c>
      <c r="J30" s="16">
        <v>-1658105.4500000002</v>
      </c>
      <c r="K30" s="16">
        <v>-1289208.3699999996</v>
      </c>
    </row>
    <row r="31" spans="1:11" ht="12.75">
      <c r="A31" s="265" t="s">
        <v>134</v>
      </c>
      <c r="B31" s="266"/>
      <c r="C31" s="266"/>
      <c r="D31" s="266"/>
      <c r="E31" s="266"/>
      <c r="F31" s="266"/>
      <c r="G31" s="266"/>
      <c r="H31" s="267"/>
      <c r="I31" s="10">
        <v>26</v>
      </c>
      <c r="J31" s="16">
        <v>17179575</v>
      </c>
      <c r="K31" s="16">
        <v>4341789.94</v>
      </c>
    </row>
    <row r="32" spans="1:11" ht="12.75">
      <c r="A32" s="265" t="s">
        <v>135</v>
      </c>
      <c r="B32" s="266"/>
      <c r="C32" s="266"/>
      <c r="D32" s="266"/>
      <c r="E32" s="266"/>
      <c r="F32" s="266"/>
      <c r="G32" s="266"/>
      <c r="H32" s="267"/>
      <c r="I32" s="10">
        <v>27</v>
      </c>
      <c r="J32" s="16">
        <v>0</v>
      </c>
      <c r="K32" s="16">
        <v>0</v>
      </c>
    </row>
    <row r="33" spans="1:11" ht="12.75">
      <c r="A33" s="265" t="s">
        <v>136</v>
      </c>
      <c r="B33" s="266"/>
      <c r="C33" s="266"/>
      <c r="D33" s="266"/>
      <c r="E33" s="266"/>
      <c r="F33" s="266"/>
      <c r="G33" s="266"/>
      <c r="H33" s="267"/>
      <c r="I33" s="10">
        <v>28</v>
      </c>
      <c r="J33" s="16">
        <v>-5.960464477539063E-08</v>
      </c>
      <c r="K33" s="16">
        <v>0</v>
      </c>
    </row>
    <row r="34" spans="1:11" ht="12.75">
      <c r="A34" s="265" t="s">
        <v>137</v>
      </c>
      <c r="B34" s="266"/>
      <c r="C34" s="266"/>
      <c r="D34" s="266"/>
      <c r="E34" s="266"/>
      <c r="F34" s="266"/>
      <c r="G34" s="266"/>
      <c r="H34" s="267"/>
      <c r="I34" s="10">
        <v>29</v>
      </c>
      <c r="J34" s="16">
        <v>-10251375.600000098</v>
      </c>
      <c r="K34" s="16">
        <v>-108747144.94000003</v>
      </c>
    </row>
    <row r="35" spans="1:11" ht="21" customHeight="1">
      <c r="A35" s="265" t="s">
        <v>138</v>
      </c>
      <c r="B35" s="266"/>
      <c r="C35" s="266"/>
      <c r="D35" s="266"/>
      <c r="E35" s="266"/>
      <c r="F35" s="266"/>
      <c r="G35" s="266"/>
      <c r="H35" s="267"/>
      <c r="I35" s="10">
        <v>30</v>
      </c>
      <c r="J35" s="16">
        <v>-15134477.73000002</v>
      </c>
      <c r="K35" s="16">
        <v>40239068.27000007</v>
      </c>
    </row>
    <row r="36" spans="1:11" ht="12.75">
      <c r="A36" s="271" t="s">
        <v>139</v>
      </c>
      <c r="B36" s="266"/>
      <c r="C36" s="266"/>
      <c r="D36" s="266"/>
      <c r="E36" s="266"/>
      <c r="F36" s="266"/>
      <c r="G36" s="266"/>
      <c r="H36" s="267"/>
      <c r="I36" s="10">
        <v>31</v>
      </c>
      <c r="J36" s="16"/>
      <c r="K36" s="16">
        <v>-6355983.87</v>
      </c>
    </row>
    <row r="37" spans="1:11" ht="12.75">
      <c r="A37" s="271" t="s">
        <v>92</v>
      </c>
      <c r="B37" s="266"/>
      <c r="C37" s="266"/>
      <c r="D37" s="266"/>
      <c r="E37" s="266"/>
      <c r="F37" s="266"/>
      <c r="G37" s="266"/>
      <c r="H37" s="267"/>
      <c r="I37" s="10">
        <v>32</v>
      </c>
      <c r="J37" s="38">
        <f>SUM(J38:J51)</f>
        <v>273700548.20000017</v>
      </c>
      <c r="K37" s="38">
        <f>SUM(K38:K51)</f>
        <v>124816131.52999994</v>
      </c>
    </row>
    <row r="38" spans="1:11" ht="12.75">
      <c r="A38" s="265" t="s">
        <v>140</v>
      </c>
      <c r="B38" s="266"/>
      <c r="C38" s="266"/>
      <c r="D38" s="266"/>
      <c r="E38" s="266"/>
      <c r="F38" s="266"/>
      <c r="G38" s="266"/>
      <c r="H38" s="267"/>
      <c r="I38" s="10">
        <v>33</v>
      </c>
      <c r="J38" s="16">
        <v>0</v>
      </c>
      <c r="K38" s="16">
        <v>5444210.99000001</v>
      </c>
    </row>
    <row r="39" spans="1:11" ht="12.75">
      <c r="A39" s="265" t="s">
        <v>141</v>
      </c>
      <c r="B39" s="266"/>
      <c r="C39" s="266"/>
      <c r="D39" s="266"/>
      <c r="E39" s="266"/>
      <c r="F39" s="266"/>
      <c r="G39" s="266"/>
      <c r="H39" s="267"/>
      <c r="I39" s="10">
        <v>34</v>
      </c>
      <c r="J39" s="16">
        <v>-21384106.629999947</v>
      </c>
      <c r="K39" s="16">
        <v>-15837150.74</v>
      </c>
    </row>
    <row r="40" spans="1:11" ht="12.75">
      <c r="A40" s="265" t="s">
        <v>142</v>
      </c>
      <c r="B40" s="266"/>
      <c r="C40" s="266"/>
      <c r="D40" s="266"/>
      <c r="E40" s="266"/>
      <c r="F40" s="266"/>
      <c r="G40" s="266"/>
      <c r="H40" s="267"/>
      <c r="I40" s="10">
        <v>35</v>
      </c>
      <c r="J40" s="16">
        <v>1407687.3800000008</v>
      </c>
      <c r="K40" s="16">
        <v>0</v>
      </c>
    </row>
    <row r="41" spans="1:11" ht="12.75">
      <c r="A41" s="265" t="s">
        <v>143</v>
      </c>
      <c r="B41" s="266"/>
      <c r="C41" s="266"/>
      <c r="D41" s="266"/>
      <c r="E41" s="266"/>
      <c r="F41" s="266"/>
      <c r="G41" s="266"/>
      <c r="H41" s="267"/>
      <c r="I41" s="10">
        <v>36</v>
      </c>
      <c r="J41" s="16">
        <v>-2633714.31</v>
      </c>
      <c r="K41" s="16">
        <v>-4058874.499999989</v>
      </c>
    </row>
    <row r="42" spans="1:11" ht="21" customHeight="1">
      <c r="A42" s="265" t="s">
        <v>144</v>
      </c>
      <c r="B42" s="266"/>
      <c r="C42" s="266"/>
      <c r="D42" s="266"/>
      <c r="E42" s="266"/>
      <c r="F42" s="266"/>
      <c r="G42" s="266"/>
      <c r="H42" s="267"/>
      <c r="I42" s="10">
        <v>37</v>
      </c>
      <c r="J42" s="16">
        <v>0</v>
      </c>
      <c r="K42" s="16">
        <v>4779053.240000069</v>
      </c>
    </row>
    <row r="43" spans="1:11" ht="24.75" customHeight="1">
      <c r="A43" s="265" t="s">
        <v>145</v>
      </c>
      <c r="B43" s="266"/>
      <c r="C43" s="266"/>
      <c r="D43" s="266"/>
      <c r="E43" s="266"/>
      <c r="F43" s="266"/>
      <c r="G43" s="266"/>
      <c r="H43" s="267"/>
      <c r="I43" s="10">
        <v>38</v>
      </c>
      <c r="J43" s="16">
        <v>-9316852.660000086</v>
      </c>
      <c r="K43" s="16">
        <v>0</v>
      </c>
    </row>
    <row r="44" spans="1:11" ht="24.75" customHeight="1">
      <c r="A44" s="265" t="s">
        <v>148</v>
      </c>
      <c r="B44" s="266"/>
      <c r="C44" s="266"/>
      <c r="D44" s="266"/>
      <c r="E44" s="266"/>
      <c r="F44" s="266"/>
      <c r="G44" s="266"/>
      <c r="H44" s="267"/>
      <c r="I44" s="10">
        <v>39</v>
      </c>
      <c r="J44" s="16">
        <v>-51170100</v>
      </c>
      <c r="K44" s="16">
        <v>10772393.799999952</v>
      </c>
    </row>
    <row r="45" spans="1:11" ht="12.75">
      <c r="A45" s="265" t="s">
        <v>385</v>
      </c>
      <c r="B45" s="266"/>
      <c r="C45" s="266"/>
      <c r="D45" s="266"/>
      <c r="E45" s="266"/>
      <c r="F45" s="266"/>
      <c r="G45" s="266"/>
      <c r="H45" s="267"/>
      <c r="I45" s="10">
        <v>40</v>
      </c>
      <c r="J45" s="16">
        <v>325133443.0300002</v>
      </c>
      <c r="K45" s="16">
        <v>129971703.56999993</v>
      </c>
    </row>
    <row r="46" spans="1:11" ht="12.75">
      <c r="A46" s="265" t="s">
        <v>386</v>
      </c>
      <c r="B46" s="266"/>
      <c r="C46" s="266"/>
      <c r="D46" s="266"/>
      <c r="E46" s="266"/>
      <c r="F46" s="266"/>
      <c r="G46" s="266"/>
      <c r="H46" s="267"/>
      <c r="I46" s="10">
        <v>41</v>
      </c>
      <c r="J46" s="16">
        <v>0</v>
      </c>
      <c r="K46" s="16">
        <v>0</v>
      </c>
    </row>
    <row r="47" spans="1:11" ht="12.75">
      <c r="A47" s="265" t="s">
        <v>387</v>
      </c>
      <c r="B47" s="266"/>
      <c r="C47" s="266"/>
      <c r="D47" s="266"/>
      <c r="E47" s="266"/>
      <c r="F47" s="266"/>
      <c r="G47" s="266"/>
      <c r="H47" s="267"/>
      <c r="I47" s="10">
        <v>42</v>
      </c>
      <c r="J47" s="16">
        <v>0</v>
      </c>
      <c r="K47" s="16">
        <v>0</v>
      </c>
    </row>
    <row r="48" spans="1:11" ht="12.75">
      <c r="A48" s="265" t="s">
        <v>388</v>
      </c>
      <c r="B48" s="266"/>
      <c r="C48" s="266"/>
      <c r="D48" s="266"/>
      <c r="E48" s="266"/>
      <c r="F48" s="266"/>
      <c r="G48" s="266"/>
      <c r="H48" s="267"/>
      <c r="I48" s="10">
        <v>43</v>
      </c>
      <c r="J48" s="16">
        <v>0</v>
      </c>
      <c r="K48" s="16">
        <v>0</v>
      </c>
    </row>
    <row r="49" spans="1:11" ht="12.75">
      <c r="A49" s="265" t="s">
        <v>389</v>
      </c>
      <c r="B49" s="272"/>
      <c r="C49" s="272"/>
      <c r="D49" s="272"/>
      <c r="E49" s="272"/>
      <c r="F49" s="272"/>
      <c r="G49" s="272"/>
      <c r="H49" s="273"/>
      <c r="I49" s="10">
        <v>44</v>
      </c>
      <c r="J49" s="16">
        <v>22280497.38</v>
      </c>
      <c r="K49" s="16">
        <v>17576603.25</v>
      </c>
    </row>
    <row r="50" spans="1:11" ht="12.75">
      <c r="A50" s="265" t="s">
        <v>390</v>
      </c>
      <c r="B50" s="272"/>
      <c r="C50" s="272"/>
      <c r="D50" s="272"/>
      <c r="E50" s="272"/>
      <c r="F50" s="272"/>
      <c r="G50" s="272"/>
      <c r="H50" s="273"/>
      <c r="I50" s="10">
        <v>45</v>
      </c>
      <c r="J50" s="16">
        <v>43580488.69</v>
      </c>
      <c r="K50" s="16">
        <v>37550522.64</v>
      </c>
    </row>
    <row r="51" spans="1:11" ht="12.75">
      <c r="A51" s="265" t="s">
        <v>391</v>
      </c>
      <c r="B51" s="272"/>
      <c r="C51" s="272"/>
      <c r="D51" s="272"/>
      <c r="E51" s="272"/>
      <c r="F51" s="272"/>
      <c r="G51" s="272"/>
      <c r="H51" s="273"/>
      <c r="I51" s="10">
        <v>46</v>
      </c>
      <c r="J51" s="16">
        <v>-34196794.68</v>
      </c>
      <c r="K51" s="16">
        <v>-61382330.72</v>
      </c>
    </row>
    <row r="52" spans="1:11" ht="12.75">
      <c r="A52" s="271" t="s">
        <v>93</v>
      </c>
      <c r="B52" s="272"/>
      <c r="C52" s="272"/>
      <c r="D52" s="272"/>
      <c r="E52" s="272"/>
      <c r="F52" s="272"/>
      <c r="G52" s="272"/>
      <c r="H52" s="273"/>
      <c r="I52" s="10">
        <v>47</v>
      </c>
      <c r="J52" s="38">
        <f>SUM(J53:J57)</f>
        <v>49655440.44000006</v>
      </c>
      <c r="K52" s="38">
        <f>SUM(K53:K57)</f>
        <v>-4190</v>
      </c>
    </row>
    <row r="53" spans="1:11" ht="12.75">
      <c r="A53" s="265" t="s">
        <v>271</v>
      </c>
      <c r="B53" s="272"/>
      <c r="C53" s="272"/>
      <c r="D53" s="272"/>
      <c r="E53" s="272"/>
      <c r="F53" s="272"/>
      <c r="G53" s="272"/>
      <c r="H53" s="273"/>
      <c r="I53" s="10">
        <v>48</v>
      </c>
      <c r="J53" s="16">
        <v>0</v>
      </c>
      <c r="K53" s="16">
        <v>0</v>
      </c>
    </row>
    <row r="54" spans="1:11" ht="12.75">
      <c r="A54" s="265" t="s">
        <v>272</v>
      </c>
      <c r="B54" s="272"/>
      <c r="C54" s="272"/>
      <c r="D54" s="272"/>
      <c r="E54" s="272"/>
      <c r="F54" s="272"/>
      <c r="G54" s="272"/>
      <c r="H54" s="273"/>
      <c r="I54" s="10">
        <v>49</v>
      </c>
      <c r="J54" s="16">
        <v>750477068.49</v>
      </c>
      <c r="K54" s="16">
        <v>0</v>
      </c>
    </row>
    <row r="55" spans="1:11" ht="12.75">
      <c r="A55" s="265" t="s">
        <v>273</v>
      </c>
      <c r="B55" s="272"/>
      <c r="C55" s="272"/>
      <c r="D55" s="272"/>
      <c r="E55" s="272"/>
      <c r="F55" s="272"/>
      <c r="G55" s="272"/>
      <c r="H55" s="273"/>
      <c r="I55" s="10">
        <v>50</v>
      </c>
      <c r="J55" s="16">
        <v>-700813452.05</v>
      </c>
      <c r="K55" s="16">
        <v>0</v>
      </c>
    </row>
    <row r="56" spans="1:11" ht="12.75">
      <c r="A56" s="265" t="s">
        <v>274</v>
      </c>
      <c r="B56" s="272"/>
      <c r="C56" s="272"/>
      <c r="D56" s="272"/>
      <c r="E56" s="272"/>
      <c r="F56" s="272"/>
      <c r="G56" s="272"/>
      <c r="H56" s="273"/>
      <c r="I56" s="10">
        <v>51</v>
      </c>
      <c r="J56" s="16">
        <v>0</v>
      </c>
      <c r="K56" s="16">
        <v>0</v>
      </c>
    </row>
    <row r="57" spans="1:11" ht="12.75">
      <c r="A57" s="265" t="s">
        <v>275</v>
      </c>
      <c r="B57" s="272"/>
      <c r="C57" s="272"/>
      <c r="D57" s="272"/>
      <c r="E57" s="272"/>
      <c r="F57" s="272"/>
      <c r="G57" s="272"/>
      <c r="H57" s="273"/>
      <c r="I57" s="10">
        <v>52</v>
      </c>
      <c r="J57" s="16">
        <v>-8176</v>
      </c>
      <c r="K57" s="16">
        <v>-4190</v>
      </c>
    </row>
    <row r="58" spans="1:11" ht="12.75">
      <c r="A58" s="271" t="s">
        <v>94</v>
      </c>
      <c r="B58" s="272"/>
      <c r="C58" s="272"/>
      <c r="D58" s="272"/>
      <c r="E58" s="272"/>
      <c r="F58" s="272"/>
      <c r="G58" s="272"/>
      <c r="H58" s="273"/>
      <c r="I58" s="10">
        <v>53</v>
      </c>
      <c r="J58" s="38">
        <f>SUM(J6+J37+J52)</f>
        <v>-55880354.91999936</v>
      </c>
      <c r="K58" s="38">
        <f>SUM(K6+K37+K52)</f>
        <v>-28298015.48000148</v>
      </c>
    </row>
    <row r="59" spans="1:11" ht="24" customHeight="1">
      <c r="A59" s="271" t="s">
        <v>276</v>
      </c>
      <c r="B59" s="272"/>
      <c r="C59" s="272"/>
      <c r="D59" s="272"/>
      <c r="E59" s="272"/>
      <c r="F59" s="272"/>
      <c r="G59" s="272"/>
      <c r="H59" s="273"/>
      <c r="I59" s="10">
        <v>54</v>
      </c>
      <c r="J59" s="16">
        <v>16472829.92</v>
      </c>
      <c r="K59" s="16">
        <v>25160607.339999996</v>
      </c>
    </row>
    <row r="60" spans="1:11" ht="12.75">
      <c r="A60" s="271" t="s">
        <v>95</v>
      </c>
      <c r="B60" s="272"/>
      <c r="C60" s="272"/>
      <c r="D60" s="272"/>
      <c r="E60" s="272"/>
      <c r="F60" s="272"/>
      <c r="G60" s="272"/>
      <c r="H60" s="273"/>
      <c r="I60" s="10">
        <v>55</v>
      </c>
      <c r="J60" s="38">
        <f>SUM(J58:J59)</f>
        <v>-39407524.99999936</v>
      </c>
      <c r="K60" s="38">
        <f>SUM(K58:K59)</f>
        <v>-3137408.1400014833</v>
      </c>
    </row>
    <row r="61" spans="1:11" ht="12.75">
      <c r="A61" s="265" t="s">
        <v>277</v>
      </c>
      <c r="B61" s="272"/>
      <c r="C61" s="272"/>
      <c r="D61" s="272"/>
      <c r="E61" s="272"/>
      <c r="F61" s="272"/>
      <c r="G61" s="272"/>
      <c r="H61" s="273"/>
      <c r="I61" s="10">
        <v>56</v>
      </c>
      <c r="J61" s="16">
        <v>108983458.75</v>
      </c>
      <c r="K61" s="16">
        <v>102938734.87</v>
      </c>
    </row>
    <row r="62" spans="1:11" ht="12.75">
      <c r="A62" s="274" t="s">
        <v>96</v>
      </c>
      <c r="B62" s="275"/>
      <c r="C62" s="275"/>
      <c r="D62" s="275"/>
      <c r="E62" s="275"/>
      <c r="F62" s="275"/>
      <c r="G62" s="275"/>
      <c r="H62" s="276"/>
      <c r="I62" s="11">
        <v>57</v>
      </c>
      <c r="J62" s="39">
        <f>SUM(J60:J61)</f>
        <v>69575933.75000064</v>
      </c>
      <c r="K62" s="39">
        <f>SUM(K60:K61)</f>
        <v>99801326.72999853</v>
      </c>
    </row>
    <row r="63" spans="1:12" ht="12.75">
      <c r="A63" s="131" t="s">
        <v>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 J37:K37 J52:K52 J58:K58 J60:K60 J62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2" width="9.140625" style="24" customWidth="1"/>
    <col min="3" max="3" width="15.28125" style="24" customWidth="1"/>
    <col min="4" max="4" width="9.140625" style="24" customWidth="1"/>
    <col min="5" max="12" width="10.7109375" style="24" customWidth="1"/>
    <col min="13" max="13" width="16.00390625" style="24" bestFit="1" customWidth="1"/>
    <col min="14" max="16384" width="9.140625" style="24" customWidth="1"/>
  </cols>
  <sheetData>
    <row r="1" spans="1:12" ht="13.5">
      <c r="A1" s="283" t="s">
        <v>149</v>
      </c>
      <c r="B1" s="260"/>
      <c r="C1" s="260"/>
      <c r="D1" s="260"/>
      <c r="E1" s="284"/>
      <c r="F1" s="285"/>
      <c r="G1" s="285"/>
      <c r="H1" s="285"/>
      <c r="I1" s="285"/>
      <c r="J1" s="285"/>
      <c r="K1" s="286"/>
      <c r="L1" s="23"/>
    </row>
    <row r="2" spans="1:12" ht="12.75">
      <c r="A2" s="261" t="s">
        <v>402</v>
      </c>
      <c r="B2" s="262"/>
      <c r="C2" s="262"/>
      <c r="D2" s="262"/>
      <c r="E2" s="284"/>
      <c r="F2" s="287"/>
      <c r="G2" s="287"/>
      <c r="H2" s="287"/>
      <c r="I2" s="287"/>
      <c r="J2" s="287"/>
      <c r="K2" s="288"/>
      <c r="L2" s="23"/>
    </row>
    <row r="3" spans="1:13" ht="12.75">
      <c r="A3" s="121"/>
      <c r="B3" s="124"/>
      <c r="C3" s="124"/>
      <c r="D3" s="124"/>
      <c r="E3" s="125"/>
      <c r="F3" s="126"/>
      <c r="G3" s="126"/>
      <c r="H3" s="126"/>
      <c r="I3" s="126"/>
      <c r="J3" s="126"/>
      <c r="K3" s="126"/>
      <c r="L3" s="278" t="s">
        <v>58</v>
      </c>
      <c r="M3" s="278"/>
    </row>
    <row r="4" spans="1:13" ht="13.5" customHeight="1">
      <c r="A4" s="263" t="s">
        <v>46</v>
      </c>
      <c r="B4" s="263"/>
      <c r="C4" s="263"/>
      <c r="D4" s="263" t="s">
        <v>62</v>
      </c>
      <c r="E4" s="264" t="s">
        <v>211</v>
      </c>
      <c r="F4" s="264"/>
      <c r="G4" s="264"/>
      <c r="H4" s="264"/>
      <c r="I4" s="264"/>
      <c r="J4" s="264"/>
      <c r="K4" s="264"/>
      <c r="L4" s="264" t="s">
        <v>218</v>
      </c>
      <c r="M4" s="264" t="s">
        <v>84</v>
      </c>
    </row>
    <row r="5" spans="1:13" ht="56.25">
      <c r="A5" s="292"/>
      <c r="B5" s="292"/>
      <c r="C5" s="292"/>
      <c r="D5" s="292"/>
      <c r="E5" s="43" t="s">
        <v>214</v>
      </c>
      <c r="F5" s="43" t="s">
        <v>44</v>
      </c>
      <c r="G5" s="43" t="s">
        <v>215</v>
      </c>
      <c r="H5" s="43" t="s">
        <v>216</v>
      </c>
      <c r="I5" s="43" t="s">
        <v>45</v>
      </c>
      <c r="J5" s="43" t="s">
        <v>217</v>
      </c>
      <c r="K5" s="43" t="s">
        <v>83</v>
      </c>
      <c r="L5" s="264"/>
      <c r="M5" s="264"/>
    </row>
    <row r="6" spans="1:13" ht="12.75">
      <c r="A6" s="289">
        <v>1</v>
      </c>
      <c r="B6" s="289"/>
      <c r="C6" s="289"/>
      <c r="D6" s="46">
        <v>2</v>
      </c>
      <c r="E6" s="46" t="s">
        <v>60</v>
      </c>
      <c r="F6" s="47" t="s">
        <v>61</v>
      </c>
      <c r="G6" s="46" t="s">
        <v>63</v>
      </c>
      <c r="H6" s="47" t="s">
        <v>64</v>
      </c>
      <c r="I6" s="46" t="s">
        <v>65</v>
      </c>
      <c r="J6" s="47" t="s">
        <v>66</v>
      </c>
      <c r="K6" s="46" t="s">
        <v>67</v>
      </c>
      <c r="L6" s="47" t="s">
        <v>68</v>
      </c>
      <c r="M6" s="46" t="s">
        <v>69</v>
      </c>
    </row>
    <row r="7" spans="1:13" ht="21" customHeight="1">
      <c r="A7" s="290" t="s">
        <v>293</v>
      </c>
      <c r="B7" s="291"/>
      <c r="C7" s="291"/>
      <c r="D7" s="13">
        <v>1</v>
      </c>
      <c r="E7" s="64">
        <v>442887200</v>
      </c>
      <c r="F7" s="64">
        <v>0</v>
      </c>
      <c r="G7" s="64">
        <v>136839280.22999984</v>
      </c>
      <c r="H7" s="64">
        <v>508689732.98</v>
      </c>
      <c r="I7" s="64">
        <v>295629531.3300002</v>
      </c>
      <c r="J7" s="64">
        <v>17268395.21999976</v>
      </c>
      <c r="K7" s="65">
        <f aca="true" t="shared" si="0" ref="K7:K40">SUM(E7:J7)</f>
        <v>1401314139.7599998</v>
      </c>
      <c r="L7" s="64"/>
      <c r="M7" s="65">
        <f aca="true" t="shared" si="1" ref="M7:M40">K7+L7</f>
        <v>1401314139.7599998</v>
      </c>
    </row>
    <row r="8" spans="1:13" ht="22.5" customHeight="1">
      <c r="A8" s="279" t="s">
        <v>254</v>
      </c>
      <c r="B8" s="280"/>
      <c r="C8" s="280"/>
      <c r="D8" s="1">
        <v>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7">
        <f t="shared" si="0"/>
        <v>0</v>
      </c>
      <c r="L8" s="66"/>
      <c r="M8" s="67">
        <f t="shared" si="1"/>
        <v>0</v>
      </c>
    </row>
    <row r="9" spans="1:13" ht="21.75" customHeight="1">
      <c r="A9" s="279" t="s">
        <v>255</v>
      </c>
      <c r="B9" s="280"/>
      <c r="C9" s="280"/>
      <c r="D9" s="1">
        <v>3</v>
      </c>
      <c r="E9" s="66">
        <v>0</v>
      </c>
      <c r="F9" s="66">
        <v>0</v>
      </c>
      <c r="G9" s="66">
        <v>0</v>
      </c>
      <c r="H9" s="66">
        <v>0</v>
      </c>
      <c r="I9" s="66"/>
      <c r="J9" s="66"/>
      <c r="K9" s="67">
        <f t="shared" si="0"/>
        <v>0</v>
      </c>
      <c r="L9" s="66"/>
      <c r="M9" s="67">
        <f t="shared" si="1"/>
        <v>0</v>
      </c>
    </row>
    <row r="10" spans="1:13" ht="22.5" customHeight="1">
      <c r="A10" s="281" t="s">
        <v>345</v>
      </c>
      <c r="B10" s="280"/>
      <c r="C10" s="280"/>
      <c r="D10" s="1">
        <v>4</v>
      </c>
      <c r="E10" s="67">
        <f>SUM(E7:E9)</f>
        <v>442887200</v>
      </c>
      <c r="F10" s="67">
        <f aca="true" t="shared" si="2" ref="F10:L10">SUM(F7:F9)</f>
        <v>0</v>
      </c>
      <c r="G10" s="67">
        <f t="shared" si="2"/>
        <v>136839280.22999984</v>
      </c>
      <c r="H10" s="67">
        <f t="shared" si="2"/>
        <v>508689732.98</v>
      </c>
      <c r="I10" s="67">
        <f t="shared" si="2"/>
        <v>295629531.3300002</v>
      </c>
      <c r="J10" s="67">
        <f t="shared" si="2"/>
        <v>17268395.21999976</v>
      </c>
      <c r="K10" s="67">
        <f t="shared" si="0"/>
        <v>1401314139.7599998</v>
      </c>
      <c r="L10" s="67">
        <f t="shared" si="2"/>
        <v>0</v>
      </c>
      <c r="M10" s="67">
        <f t="shared" si="1"/>
        <v>1401314139.7599998</v>
      </c>
    </row>
    <row r="11" spans="1:13" ht="22.5" customHeight="1">
      <c r="A11" s="281" t="s">
        <v>346</v>
      </c>
      <c r="B11" s="282"/>
      <c r="C11" s="282"/>
      <c r="D11" s="1">
        <v>5</v>
      </c>
      <c r="E11" s="67">
        <f>E12+E13</f>
        <v>0</v>
      </c>
      <c r="F11" s="67">
        <f aca="true" t="shared" si="3" ref="F11:L11">F12+F13</f>
        <v>0</v>
      </c>
      <c r="G11" s="67">
        <f t="shared" si="3"/>
        <v>37202632.360495985</v>
      </c>
      <c r="H11" s="67">
        <f t="shared" si="3"/>
        <v>0</v>
      </c>
      <c r="I11" s="67">
        <f t="shared" si="3"/>
        <v>0</v>
      </c>
      <c r="J11" s="67">
        <f t="shared" si="3"/>
        <v>-412845089.98</v>
      </c>
      <c r="K11" s="67">
        <f t="shared" si="0"/>
        <v>-375642457.61950403</v>
      </c>
      <c r="L11" s="67">
        <f t="shared" si="3"/>
        <v>0</v>
      </c>
      <c r="M11" s="67">
        <f t="shared" si="1"/>
        <v>-375642457.61950403</v>
      </c>
    </row>
    <row r="12" spans="1:13" ht="12.75">
      <c r="A12" s="279" t="s">
        <v>256</v>
      </c>
      <c r="B12" s="280"/>
      <c r="C12" s="280"/>
      <c r="D12" s="1">
        <v>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-412845089.98</v>
      </c>
      <c r="K12" s="67">
        <f t="shared" si="0"/>
        <v>-412845089.98</v>
      </c>
      <c r="L12" s="66"/>
      <c r="M12" s="67">
        <f t="shared" si="1"/>
        <v>-412845089.98</v>
      </c>
    </row>
    <row r="13" spans="1:13" ht="21.75" customHeight="1">
      <c r="A13" s="279" t="s">
        <v>88</v>
      </c>
      <c r="B13" s="280"/>
      <c r="C13" s="280"/>
      <c r="D13" s="1">
        <v>7</v>
      </c>
      <c r="E13" s="67">
        <f aca="true" t="shared" si="4" ref="E13:J13">SUM(E14:E17)</f>
        <v>0</v>
      </c>
      <c r="F13" s="67">
        <f t="shared" si="4"/>
        <v>0</v>
      </c>
      <c r="G13" s="67">
        <f t="shared" si="4"/>
        <v>37202632.360495985</v>
      </c>
      <c r="H13" s="67">
        <f t="shared" si="4"/>
        <v>0</v>
      </c>
      <c r="I13" s="67">
        <f t="shared" si="4"/>
        <v>0</v>
      </c>
      <c r="J13" s="67">
        <f t="shared" si="4"/>
        <v>0</v>
      </c>
      <c r="K13" s="67">
        <f t="shared" si="0"/>
        <v>37202632.360495985</v>
      </c>
      <c r="L13" s="67">
        <f>SUM(L14:L17)</f>
        <v>0</v>
      </c>
      <c r="M13" s="67">
        <f t="shared" si="1"/>
        <v>37202632.360495985</v>
      </c>
    </row>
    <row r="14" spans="1:13" ht="27.75" customHeight="1">
      <c r="A14" s="279" t="s">
        <v>294</v>
      </c>
      <c r="B14" s="280"/>
      <c r="C14" s="280"/>
      <c r="D14" s="1">
        <v>8</v>
      </c>
      <c r="E14" s="66">
        <v>0</v>
      </c>
      <c r="F14" s="66">
        <v>0</v>
      </c>
      <c r="G14" s="66">
        <v>-61273932.57</v>
      </c>
      <c r="H14" s="66">
        <v>0</v>
      </c>
      <c r="I14" s="66">
        <v>0</v>
      </c>
      <c r="J14" s="66">
        <v>0</v>
      </c>
      <c r="K14" s="67">
        <f t="shared" si="0"/>
        <v>-61273932.57</v>
      </c>
      <c r="L14" s="66"/>
      <c r="M14" s="67">
        <f t="shared" si="1"/>
        <v>-61273932.57</v>
      </c>
    </row>
    <row r="15" spans="1:13" ht="22.5" customHeight="1">
      <c r="A15" s="279" t="s">
        <v>295</v>
      </c>
      <c r="B15" s="280"/>
      <c r="C15" s="280"/>
      <c r="D15" s="1">
        <v>9</v>
      </c>
      <c r="E15" s="66">
        <v>0</v>
      </c>
      <c r="F15" s="66">
        <v>0</v>
      </c>
      <c r="G15" s="66">
        <v>98128982.64049599</v>
      </c>
      <c r="H15" s="66">
        <v>0</v>
      </c>
      <c r="I15" s="66">
        <v>0</v>
      </c>
      <c r="J15" s="66">
        <v>0</v>
      </c>
      <c r="K15" s="67">
        <f t="shared" si="0"/>
        <v>98128982.64049599</v>
      </c>
      <c r="L15" s="66"/>
      <c r="M15" s="67">
        <f t="shared" si="1"/>
        <v>98128982.64049599</v>
      </c>
    </row>
    <row r="16" spans="1:13" ht="24" customHeight="1">
      <c r="A16" s="279" t="s">
        <v>296</v>
      </c>
      <c r="B16" s="280"/>
      <c r="C16" s="280"/>
      <c r="D16" s="1">
        <v>10</v>
      </c>
      <c r="E16" s="66">
        <v>0</v>
      </c>
      <c r="F16" s="66">
        <v>0</v>
      </c>
      <c r="G16" s="66">
        <v>347582.29</v>
      </c>
      <c r="H16" s="66">
        <v>0</v>
      </c>
      <c r="I16" s="66">
        <v>0</v>
      </c>
      <c r="J16" s="66">
        <v>0</v>
      </c>
      <c r="K16" s="67">
        <f t="shared" si="0"/>
        <v>347582.29</v>
      </c>
      <c r="L16" s="66"/>
      <c r="M16" s="67">
        <f t="shared" si="1"/>
        <v>347582.29</v>
      </c>
    </row>
    <row r="17" spans="1:13" ht="20.25" customHeight="1">
      <c r="A17" s="279" t="s">
        <v>257</v>
      </c>
      <c r="B17" s="280"/>
      <c r="C17" s="280"/>
      <c r="D17" s="1">
        <v>11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7"/>
      <c r="L17" s="66"/>
      <c r="M17" s="67">
        <f t="shared" si="1"/>
        <v>0</v>
      </c>
    </row>
    <row r="18" spans="1:13" ht="21.75" customHeight="1">
      <c r="A18" s="281" t="s">
        <v>347</v>
      </c>
      <c r="B18" s="280"/>
      <c r="C18" s="280"/>
      <c r="D18" s="1">
        <v>12</v>
      </c>
      <c r="E18" s="67">
        <f aca="true" t="shared" si="5" ref="E18:J18">SUM(E19:E22)</f>
        <v>158688600</v>
      </c>
      <c r="F18" s="67">
        <f t="shared" si="5"/>
        <v>681482525.25</v>
      </c>
      <c r="G18" s="67">
        <f t="shared" si="5"/>
        <v>-2460564.45</v>
      </c>
      <c r="H18" s="67">
        <f t="shared" si="5"/>
        <v>4317098.81</v>
      </c>
      <c r="I18" s="67">
        <f t="shared" si="5"/>
        <v>15047001.97</v>
      </c>
      <c r="J18" s="67">
        <f t="shared" si="5"/>
        <v>-17268395.22</v>
      </c>
      <c r="K18" s="67">
        <f t="shared" si="0"/>
        <v>839806266.3599999</v>
      </c>
      <c r="L18" s="67">
        <f>SUM(L19:L22)</f>
        <v>0</v>
      </c>
      <c r="M18" s="67">
        <f t="shared" si="1"/>
        <v>839806266.3599999</v>
      </c>
    </row>
    <row r="19" spans="1:13" ht="21.75" customHeight="1">
      <c r="A19" s="279" t="s">
        <v>89</v>
      </c>
      <c r="B19" s="280"/>
      <c r="C19" s="280"/>
      <c r="D19" s="1">
        <v>13</v>
      </c>
      <c r="E19" s="66">
        <v>158688600</v>
      </c>
      <c r="F19" s="66">
        <v>681482525.25</v>
      </c>
      <c r="G19" s="66">
        <v>0</v>
      </c>
      <c r="H19" s="66">
        <v>0</v>
      </c>
      <c r="I19" s="66">
        <v>0</v>
      </c>
      <c r="J19" s="66">
        <v>0</v>
      </c>
      <c r="K19" s="67">
        <f t="shared" si="0"/>
        <v>840171125.25</v>
      </c>
      <c r="L19" s="66"/>
      <c r="M19" s="67">
        <f t="shared" si="1"/>
        <v>840171125.25</v>
      </c>
    </row>
    <row r="20" spans="1:13" ht="12.75">
      <c r="A20" s="279" t="s">
        <v>298</v>
      </c>
      <c r="B20" s="280"/>
      <c r="C20" s="280"/>
      <c r="D20" s="1">
        <v>14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7">
        <f t="shared" si="0"/>
        <v>0</v>
      </c>
      <c r="L20" s="66"/>
      <c r="M20" s="67">
        <f t="shared" si="1"/>
        <v>0</v>
      </c>
    </row>
    <row r="21" spans="1:13" ht="12.75">
      <c r="A21" s="279" t="s">
        <v>299</v>
      </c>
      <c r="B21" s="280"/>
      <c r="C21" s="280"/>
      <c r="D21" s="1">
        <v>15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-980000</v>
      </c>
      <c r="K21" s="67">
        <f t="shared" si="0"/>
        <v>-980000</v>
      </c>
      <c r="L21" s="66"/>
      <c r="M21" s="67">
        <f t="shared" si="1"/>
        <v>-980000</v>
      </c>
    </row>
    <row r="22" spans="1:13" ht="12.75">
      <c r="A22" s="279" t="s">
        <v>300</v>
      </c>
      <c r="B22" s="280"/>
      <c r="C22" s="280"/>
      <c r="D22" s="1">
        <v>16</v>
      </c>
      <c r="E22" s="66">
        <v>0</v>
      </c>
      <c r="F22" s="66">
        <v>0</v>
      </c>
      <c r="G22" s="66">
        <v>-2460564.45</v>
      </c>
      <c r="H22" s="66">
        <v>4317098.81</v>
      </c>
      <c r="I22" s="66">
        <v>15047001.97</v>
      </c>
      <c r="J22" s="66">
        <v>-16288395.219999999</v>
      </c>
      <c r="K22" s="67">
        <f t="shared" si="0"/>
        <v>615141.1099999994</v>
      </c>
      <c r="L22" s="66"/>
      <c r="M22" s="67">
        <f t="shared" si="1"/>
        <v>615141.1099999994</v>
      </c>
    </row>
    <row r="23" spans="1:13" ht="22.5" customHeight="1" thickBot="1">
      <c r="A23" s="293" t="s">
        <v>348</v>
      </c>
      <c r="B23" s="294"/>
      <c r="C23" s="294"/>
      <c r="D23" s="14">
        <v>17</v>
      </c>
      <c r="E23" s="68">
        <f aca="true" t="shared" si="6" ref="E23:J23">E10+E11+E18</f>
        <v>601575800</v>
      </c>
      <c r="F23" s="68">
        <f t="shared" si="6"/>
        <v>681482525.25</v>
      </c>
      <c r="G23" s="68">
        <f t="shared" si="6"/>
        <v>171581348.14049584</v>
      </c>
      <c r="H23" s="68">
        <f t="shared" si="6"/>
        <v>513006831.79</v>
      </c>
      <c r="I23" s="68">
        <f t="shared" si="6"/>
        <v>310676533.30000025</v>
      </c>
      <c r="J23" s="68">
        <f t="shared" si="6"/>
        <v>-412845089.98000026</v>
      </c>
      <c r="K23" s="68">
        <f t="shared" si="0"/>
        <v>1865477948.5004957</v>
      </c>
      <c r="L23" s="68">
        <f>L10+L11+L18</f>
        <v>0</v>
      </c>
      <c r="M23" s="68">
        <f t="shared" si="1"/>
        <v>1865477948.5004957</v>
      </c>
    </row>
    <row r="24" spans="1:13" ht="22.5" customHeight="1" thickTop="1">
      <c r="A24" s="295" t="s">
        <v>301</v>
      </c>
      <c r="B24" s="296"/>
      <c r="C24" s="296"/>
      <c r="D24" s="15">
        <v>18</v>
      </c>
      <c r="E24" s="69">
        <f aca="true" t="shared" si="7" ref="E24:J24">+E23</f>
        <v>601575800</v>
      </c>
      <c r="F24" s="69">
        <f t="shared" si="7"/>
        <v>681482525.25</v>
      </c>
      <c r="G24" s="69">
        <f t="shared" si="7"/>
        <v>171581348.14049584</v>
      </c>
      <c r="H24" s="69">
        <f t="shared" si="7"/>
        <v>513006831.79</v>
      </c>
      <c r="I24" s="69">
        <f t="shared" si="7"/>
        <v>310676533.30000025</v>
      </c>
      <c r="J24" s="69">
        <f t="shared" si="7"/>
        <v>-412845089.98000026</v>
      </c>
      <c r="K24" s="70">
        <f t="shared" si="0"/>
        <v>1865477948.5004957</v>
      </c>
      <c r="L24" s="69"/>
      <c r="M24" s="70">
        <f t="shared" si="1"/>
        <v>1865477948.5004957</v>
      </c>
    </row>
    <row r="25" spans="1:13" ht="12.75">
      <c r="A25" s="279" t="s">
        <v>303</v>
      </c>
      <c r="B25" s="280"/>
      <c r="C25" s="280"/>
      <c r="D25" s="1">
        <v>19</v>
      </c>
      <c r="E25" s="66"/>
      <c r="F25" s="66"/>
      <c r="G25" s="66"/>
      <c r="H25" s="66"/>
      <c r="I25" s="66"/>
      <c r="J25" s="66"/>
      <c r="K25" s="67">
        <f t="shared" si="0"/>
        <v>0</v>
      </c>
      <c r="L25" s="66"/>
      <c r="M25" s="67">
        <f t="shared" si="1"/>
        <v>0</v>
      </c>
    </row>
    <row r="26" spans="1:13" ht="20.25" customHeight="1">
      <c r="A26" s="279" t="s">
        <v>302</v>
      </c>
      <c r="B26" s="280"/>
      <c r="C26" s="280"/>
      <c r="D26" s="1">
        <v>20</v>
      </c>
      <c r="E26" s="66"/>
      <c r="F26" s="66"/>
      <c r="G26" s="66"/>
      <c r="H26" s="66"/>
      <c r="I26" s="66"/>
      <c r="J26" s="66"/>
      <c r="K26" s="67">
        <f t="shared" si="0"/>
        <v>0</v>
      </c>
      <c r="L26" s="66"/>
      <c r="M26" s="67">
        <f t="shared" si="1"/>
        <v>0</v>
      </c>
    </row>
    <row r="27" spans="1:13" ht="21.75" customHeight="1">
      <c r="A27" s="281" t="s">
        <v>349</v>
      </c>
      <c r="B27" s="280"/>
      <c r="C27" s="280"/>
      <c r="D27" s="1">
        <v>21</v>
      </c>
      <c r="E27" s="67">
        <f>SUM(E24:E26)</f>
        <v>601575800</v>
      </c>
      <c r="F27" s="67">
        <f aca="true" t="shared" si="8" ref="F27:L27">SUM(F24:F26)</f>
        <v>681482525.25</v>
      </c>
      <c r="G27" s="67">
        <f t="shared" si="8"/>
        <v>171581348.14049584</v>
      </c>
      <c r="H27" s="67">
        <f t="shared" si="8"/>
        <v>513006831.79</v>
      </c>
      <c r="I27" s="67">
        <f t="shared" si="8"/>
        <v>310676533.30000025</v>
      </c>
      <c r="J27" s="67">
        <f t="shared" si="8"/>
        <v>-412845089.98000026</v>
      </c>
      <c r="K27" s="67">
        <f t="shared" si="0"/>
        <v>1865477948.5004957</v>
      </c>
      <c r="L27" s="67">
        <f t="shared" si="8"/>
        <v>0</v>
      </c>
      <c r="M27" s="67">
        <f t="shared" si="1"/>
        <v>1865477948.5004957</v>
      </c>
    </row>
    <row r="28" spans="1:13" ht="23.25" customHeight="1">
      <c r="A28" s="281" t="s">
        <v>350</v>
      </c>
      <c r="B28" s="280"/>
      <c r="C28" s="280"/>
      <c r="D28" s="1">
        <v>22</v>
      </c>
      <c r="E28" s="67">
        <f>E29+E30</f>
        <v>0</v>
      </c>
      <c r="F28" s="67">
        <f aca="true" t="shared" si="9" ref="F28:L28">F29+F30</f>
        <v>0</v>
      </c>
      <c r="G28" s="67">
        <f t="shared" si="9"/>
        <v>-32902270.44999999</v>
      </c>
      <c r="H28" s="67">
        <f>H29+H30</f>
        <v>0</v>
      </c>
      <c r="I28" s="67">
        <f t="shared" si="9"/>
        <v>0</v>
      </c>
      <c r="J28" s="67">
        <f t="shared" si="9"/>
        <v>36658854.14999972</v>
      </c>
      <c r="K28" s="67">
        <f>SUM(E28:J28)</f>
        <v>3756583.699999731</v>
      </c>
      <c r="L28" s="67">
        <f t="shared" si="9"/>
        <v>0</v>
      </c>
      <c r="M28" s="67">
        <f t="shared" si="1"/>
        <v>3756583.699999731</v>
      </c>
    </row>
    <row r="29" spans="1:13" ht="13.5" customHeight="1">
      <c r="A29" s="279" t="s">
        <v>90</v>
      </c>
      <c r="B29" s="280"/>
      <c r="C29" s="280"/>
      <c r="D29" s="1">
        <v>23</v>
      </c>
      <c r="E29" s="66"/>
      <c r="F29" s="66"/>
      <c r="G29" s="66"/>
      <c r="H29" s="66"/>
      <c r="I29" s="66"/>
      <c r="J29" s="66">
        <v>36658854.14999972</v>
      </c>
      <c r="K29" s="67">
        <f t="shared" si="0"/>
        <v>36658854.14999972</v>
      </c>
      <c r="L29" s="66"/>
      <c r="M29" s="67">
        <f t="shared" si="1"/>
        <v>36658854.14999972</v>
      </c>
    </row>
    <row r="30" spans="1:13" ht="21.75" customHeight="1">
      <c r="A30" s="279" t="s">
        <v>87</v>
      </c>
      <c r="B30" s="280"/>
      <c r="C30" s="280"/>
      <c r="D30" s="1">
        <v>24</v>
      </c>
      <c r="E30" s="67">
        <f aca="true" t="shared" si="10" ref="E30:J30">SUM(E31:E34)</f>
        <v>0</v>
      </c>
      <c r="F30" s="67">
        <f t="shared" si="10"/>
        <v>0</v>
      </c>
      <c r="G30" s="67">
        <f>SUM(G31:G34)</f>
        <v>-32902270.44999999</v>
      </c>
      <c r="H30" s="67">
        <f t="shared" si="10"/>
        <v>0</v>
      </c>
      <c r="I30" s="67">
        <f t="shared" si="10"/>
        <v>0</v>
      </c>
      <c r="J30" s="67">
        <f t="shared" si="10"/>
        <v>0</v>
      </c>
      <c r="K30" s="67">
        <f t="shared" si="0"/>
        <v>-32902270.44999999</v>
      </c>
      <c r="L30" s="67">
        <f>SUM(L31:L34)</f>
        <v>0</v>
      </c>
      <c r="M30" s="67">
        <f t="shared" si="1"/>
        <v>-32902270.44999999</v>
      </c>
    </row>
    <row r="31" spans="1:13" ht="21.75" customHeight="1">
      <c r="A31" s="279" t="s">
        <v>294</v>
      </c>
      <c r="B31" s="280"/>
      <c r="C31" s="280"/>
      <c r="D31" s="1">
        <v>25</v>
      </c>
      <c r="E31" s="66"/>
      <c r="F31" s="66"/>
      <c r="G31" s="66">
        <v>0</v>
      </c>
      <c r="H31" s="66"/>
      <c r="I31" s="66"/>
      <c r="J31" s="66"/>
      <c r="K31" s="67">
        <f t="shared" si="0"/>
        <v>0</v>
      </c>
      <c r="L31" s="66"/>
      <c r="M31" s="67">
        <f t="shared" si="1"/>
        <v>0</v>
      </c>
    </row>
    <row r="32" spans="1:13" ht="21.75" customHeight="1">
      <c r="A32" s="279" t="s">
        <v>295</v>
      </c>
      <c r="B32" s="280"/>
      <c r="C32" s="280"/>
      <c r="D32" s="1">
        <v>26</v>
      </c>
      <c r="E32" s="66"/>
      <c r="F32" s="66"/>
      <c r="G32" s="66">
        <v>-38214844.39999999</v>
      </c>
      <c r="H32" s="66"/>
      <c r="I32" s="66"/>
      <c r="J32" s="66"/>
      <c r="K32" s="67">
        <f t="shared" si="0"/>
        <v>-38214844.39999999</v>
      </c>
      <c r="L32" s="66"/>
      <c r="M32" s="67">
        <f t="shared" si="1"/>
        <v>-38214844.39999999</v>
      </c>
    </row>
    <row r="33" spans="1:13" ht="22.5" customHeight="1">
      <c r="A33" s="279" t="s">
        <v>296</v>
      </c>
      <c r="B33" s="280"/>
      <c r="C33" s="280"/>
      <c r="D33" s="1">
        <v>27</v>
      </c>
      <c r="E33" s="66"/>
      <c r="F33" s="66"/>
      <c r="G33" s="66">
        <v>5312573.95</v>
      </c>
      <c r="H33" s="66"/>
      <c r="I33" s="66"/>
      <c r="J33" s="66"/>
      <c r="K33" s="67">
        <f t="shared" si="0"/>
        <v>5312573.95</v>
      </c>
      <c r="L33" s="66"/>
      <c r="M33" s="67">
        <f t="shared" si="1"/>
        <v>5312573.95</v>
      </c>
    </row>
    <row r="34" spans="1:13" ht="21" customHeight="1">
      <c r="A34" s="279" t="s">
        <v>257</v>
      </c>
      <c r="B34" s="280"/>
      <c r="C34" s="280"/>
      <c r="D34" s="1">
        <v>28</v>
      </c>
      <c r="E34" s="66"/>
      <c r="F34" s="66"/>
      <c r="G34" s="66"/>
      <c r="H34" s="66"/>
      <c r="I34" s="66"/>
      <c r="J34" s="66"/>
      <c r="K34" s="67">
        <f t="shared" si="0"/>
        <v>0</v>
      </c>
      <c r="L34" s="66"/>
      <c r="M34" s="67">
        <f t="shared" si="1"/>
        <v>0</v>
      </c>
    </row>
    <row r="35" spans="1:13" ht="33.75" customHeight="1">
      <c r="A35" s="281" t="s">
        <v>351</v>
      </c>
      <c r="B35" s="280"/>
      <c r="C35" s="280"/>
      <c r="D35" s="1">
        <v>29</v>
      </c>
      <c r="E35" s="67">
        <f aca="true" t="shared" si="11" ref="E35:J35">SUM(E36:E39)</f>
        <v>0</v>
      </c>
      <c r="F35" s="67">
        <f t="shared" si="11"/>
        <v>0</v>
      </c>
      <c r="G35" s="67">
        <f t="shared" si="11"/>
        <v>0</v>
      </c>
      <c r="H35" s="67">
        <f t="shared" si="11"/>
        <v>-117471537.95</v>
      </c>
      <c r="I35" s="67">
        <f t="shared" si="11"/>
        <v>-295373552.03</v>
      </c>
      <c r="J35" s="67">
        <f t="shared" si="11"/>
        <v>412845089.98000026</v>
      </c>
      <c r="K35" s="67">
        <f t="shared" si="0"/>
        <v>0</v>
      </c>
      <c r="L35" s="67">
        <f>SUM(L36:L39)</f>
        <v>0</v>
      </c>
      <c r="M35" s="67">
        <f t="shared" si="1"/>
        <v>0</v>
      </c>
    </row>
    <row r="36" spans="1:13" ht="26.25" customHeight="1">
      <c r="A36" s="279" t="s">
        <v>297</v>
      </c>
      <c r="B36" s="280"/>
      <c r="C36" s="280"/>
      <c r="D36" s="1">
        <v>30</v>
      </c>
      <c r="E36" s="66"/>
      <c r="F36" s="66"/>
      <c r="G36" s="66"/>
      <c r="H36" s="66"/>
      <c r="I36" s="66"/>
      <c r="J36" s="66"/>
      <c r="K36" s="67">
        <f t="shared" si="0"/>
        <v>0</v>
      </c>
      <c r="L36" s="66"/>
      <c r="M36" s="67">
        <f t="shared" si="1"/>
        <v>0</v>
      </c>
    </row>
    <row r="37" spans="1:13" ht="12.75">
      <c r="A37" s="279" t="s">
        <v>298</v>
      </c>
      <c r="B37" s="280"/>
      <c r="C37" s="280"/>
      <c r="D37" s="1">
        <v>31</v>
      </c>
      <c r="E37" s="66"/>
      <c r="F37" s="66"/>
      <c r="G37" s="66"/>
      <c r="H37" s="66"/>
      <c r="I37" s="66"/>
      <c r="J37" s="66"/>
      <c r="K37" s="67">
        <f t="shared" si="0"/>
        <v>0</v>
      </c>
      <c r="L37" s="66"/>
      <c r="M37" s="67">
        <f t="shared" si="1"/>
        <v>0</v>
      </c>
    </row>
    <row r="38" spans="1:13" ht="12.75">
      <c r="A38" s="279" t="s">
        <v>299</v>
      </c>
      <c r="B38" s="280"/>
      <c r="C38" s="280"/>
      <c r="D38" s="1">
        <v>32</v>
      </c>
      <c r="E38" s="66"/>
      <c r="F38" s="66"/>
      <c r="G38" s="66"/>
      <c r="H38" s="66"/>
      <c r="I38" s="66"/>
      <c r="J38" s="66"/>
      <c r="K38" s="67">
        <f t="shared" si="0"/>
        <v>0</v>
      </c>
      <c r="L38" s="66"/>
      <c r="M38" s="67">
        <f t="shared" si="1"/>
        <v>0</v>
      </c>
    </row>
    <row r="39" spans="1:13" ht="12.75">
      <c r="A39" s="279" t="s">
        <v>91</v>
      </c>
      <c r="B39" s="280"/>
      <c r="C39" s="280"/>
      <c r="D39" s="1">
        <v>33</v>
      </c>
      <c r="E39" s="66"/>
      <c r="F39" s="66"/>
      <c r="G39" s="66"/>
      <c r="H39" s="66">
        <v>-117471537.95</v>
      </c>
      <c r="I39" s="66">
        <v>-295373552.03</v>
      </c>
      <c r="J39" s="66">
        <v>412845089.98000026</v>
      </c>
      <c r="K39" s="67">
        <f t="shared" si="0"/>
        <v>0</v>
      </c>
      <c r="L39" s="66"/>
      <c r="M39" s="67">
        <f t="shared" si="1"/>
        <v>0</v>
      </c>
    </row>
    <row r="40" spans="1:13" ht="39" customHeight="1">
      <c r="A40" s="297" t="s">
        <v>352</v>
      </c>
      <c r="B40" s="298"/>
      <c r="C40" s="298"/>
      <c r="D40" s="12">
        <v>34</v>
      </c>
      <c r="E40" s="71">
        <f aca="true" t="shared" si="12" ref="E40:J40">E27+E28+E35</f>
        <v>601575800</v>
      </c>
      <c r="F40" s="71">
        <f t="shared" si="12"/>
        <v>681482525.25</v>
      </c>
      <c r="G40" s="71">
        <f t="shared" si="12"/>
        <v>138679077.69049585</v>
      </c>
      <c r="H40" s="71">
        <f t="shared" si="12"/>
        <v>395535293.84000003</v>
      </c>
      <c r="I40" s="71">
        <f t="shared" si="12"/>
        <v>15302981.270000279</v>
      </c>
      <c r="J40" s="71">
        <f t="shared" si="12"/>
        <v>36658854.14999974</v>
      </c>
      <c r="K40" s="71">
        <f t="shared" si="0"/>
        <v>1869234532.2004962</v>
      </c>
      <c r="L40" s="71">
        <f>L27+L28+L35</f>
        <v>0</v>
      </c>
      <c r="M40" s="71">
        <f t="shared" si="1"/>
        <v>1869234532.2004962</v>
      </c>
    </row>
    <row r="43" spans="5:14" ht="12.75"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5:14" ht="12.75"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5:14" ht="12.75"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5:14" ht="12.75"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5:14" ht="12.75"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5:14" ht="12.75">
      <c r="E48" s="144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5:14" ht="12.75"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5:14" ht="12.75"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5:14" ht="12.75"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5:14" ht="12.75"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5:14" ht="12.75"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5:14" ht="12.75"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5:14" ht="12.75"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5:14" ht="12.75"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5:14" ht="12.75"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5:14" ht="12.75"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5:14" ht="12.75"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5:14" ht="12.75"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5:14" ht="12.75"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5:14" ht="12.75"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5:14" ht="12.75"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5:14" ht="12.75"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5:14" ht="12.75"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5:14" ht="12.75"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5:14" ht="12.75"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5:14" ht="12.75"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5:14" ht="12.75"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5:14" ht="12.75"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5:14" ht="12.75"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5:14" ht="12.75"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5:14" ht="12.75"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5:14" ht="12.75"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5:14" ht="12.75"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5:14" ht="12.75"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5:13" ht="12.75">
      <c r="E77" s="144"/>
      <c r="F77" s="144"/>
      <c r="G77" s="144"/>
      <c r="H77" s="144"/>
      <c r="I77" s="144"/>
      <c r="J77" s="144"/>
      <c r="K77" s="144"/>
      <c r="L77" s="144"/>
      <c r="M77" s="144"/>
    </row>
    <row r="78" spans="5:13" ht="12.75">
      <c r="E78" s="144"/>
      <c r="F78" s="144"/>
      <c r="G78" s="144"/>
      <c r="H78" s="144"/>
      <c r="I78" s="144"/>
      <c r="J78" s="144"/>
      <c r="K78" s="144"/>
      <c r="L78" s="144"/>
      <c r="M78" s="144"/>
    </row>
    <row r="79" spans="5:13" ht="12.75">
      <c r="E79" s="144"/>
      <c r="F79" s="144"/>
      <c r="G79" s="144"/>
      <c r="H79" s="144"/>
      <c r="I79" s="144"/>
      <c r="J79" s="144"/>
      <c r="K79" s="144"/>
      <c r="L79" s="144"/>
      <c r="M79" s="144"/>
    </row>
    <row r="80" spans="5:13" ht="12.75">
      <c r="E80" s="144"/>
      <c r="F80" s="144"/>
      <c r="G80" s="144"/>
      <c r="H80" s="144"/>
      <c r="I80" s="144"/>
      <c r="J80" s="144"/>
      <c r="K80" s="144"/>
      <c r="L80" s="144"/>
      <c r="M80" s="144"/>
    </row>
    <row r="81" spans="5:13" ht="12.75">
      <c r="E81" s="144"/>
      <c r="F81" s="144"/>
      <c r="G81" s="144"/>
      <c r="H81" s="144"/>
      <c r="I81" s="144"/>
      <c r="J81" s="144"/>
      <c r="K81" s="144"/>
      <c r="L81" s="144"/>
      <c r="M81" s="144"/>
    </row>
    <row r="82" spans="5:13" ht="12.75">
      <c r="E82" s="144"/>
      <c r="F82" s="144"/>
      <c r="G82" s="144"/>
      <c r="H82" s="144"/>
      <c r="I82" s="144"/>
      <c r="J82" s="144"/>
      <c r="K82" s="144"/>
      <c r="L82" s="144"/>
      <c r="M82" s="144"/>
    </row>
    <row r="83" spans="5:13" ht="12.75">
      <c r="E83" s="144"/>
      <c r="F83" s="144"/>
      <c r="G83" s="144"/>
      <c r="H83" s="144"/>
      <c r="I83" s="144"/>
      <c r="J83" s="144"/>
      <c r="K83" s="144"/>
      <c r="L83" s="144"/>
      <c r="M83" s="144"/>
    </row>
    <row r="84" spans="5:13" ht="12.75">
      <c r="E84" s="144"/>
      <c r="F84" s="144"/>
      <c r="G84" s="144"/>
      <c r="H84" s="144"/>
      <c r="I84" s="144"/>
      <c r="J84" s="144"/>
      <c r="K84" s="144"/>
      <c r="L84" s="144"/>
      <c r="M84" s="144"/>
    </row>
    <row r="85" spans="5:13" ht="12.75">
      <c r="E85" s="144"/>
      <c r="F85" s="144"/>
      <c r="G85" s="144"/>
      <c r="H85" s="144"/>
      <c r="I85" s="144"/>
      <c r="J85" s="144"/>
      <c r="K85" s="144"/>
      <c r="L85" s="144"/>
      <c r="M85" s="144"/>
    </row>
    <row r="86" spans="5:13" ht="12.75">
      <c r="E86" s="144"/>
      <c r="F86" s="144"/>
      <c r="G86" s="144"/>
      <c r="H86" s="144"/>
      <c r="I86" s="144"/>
      <c r="J86" s="144"/>
      <c r="K86" s="144"/>
      <c r="L86" s="144"/>
      <c r="M86" s="144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ignoredErrors>
    <ignoredError sqref="E6:M6" numberStoredAsText="1"/>
    <ignoredError sqref="K7:M9 L10:M23" formulaRange="1"/>
    <ignoredError sqref="K10:K23 L24:M26 L27:M28 K24:K26 K27:K28 H30:K30 K29 H35:K35 K31:K33 K34 K39 K36:K38 E24:J26 F27:J28 F40:K40 F30:G30 F35:G35" formula="1" formulaRange="1"/>
    <ignoredError sqref="E10:J11 E13:J13 E18:J18 E23:J23" formula="1"/>
    <ignoredError sqref="L24:M26 L27:M28" formulaRange="1" unlockedFormula="1"/>
    <ignoredError sqref="K24:K26 K27:K28 H30:K30 K29 H35:K35 K31:K33 K34 K39 K36:K38" formula="1" formulaRange="1" unlockedFormula="1"/>
    <ignoredError sqref="E24:J26 F27:J28 F40:K40 F30:G30 F35:G35" formula="1" unlockedFormula="1"/>
    <ignoredError sqref="E30 E27:E28 L29:M40 E35 E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299" t="s">
        <v>344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00" t="s">
        <v>82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2012-07-25T10:58:12Z</cp:lastPrinted>
  <dcterms:created xsi:type="dcterms:W3CDTF">2008-10-17T11:51:54Z</dcterms:created>
  <dcterms:modified xsi:type="dcterms:W3CDTF">2015-07-27T07:42:58Z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