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95" windowHeight="8655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PODACI'!$A$1:$I$67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<sst xmlns="http://schemas.openxmlformats.org/spreadsheetml/2006/main" count="547" uniqueCount="405">
  <si>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</si>
  <si>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</si>
  <si>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</si>
  <si>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</si>
  <si>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</si>
  <si>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</si>
  <si>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</si>
  <si>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</si>
  <si>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</si>
  <si>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</si>
  <si>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</si>
  <si>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</si>
  <si>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</si>
  <si>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</si>
  <si>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</si>
  <si>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</si>
  <si>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</si>
  <si>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</si>
  <si>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</si>
  <si>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</si>
  <si>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</si>
  <si>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</si>
  <si>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</si>
  <si>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</si>
  <si>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</si>
  <si>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</si>
  <si>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</si>
  <si>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</si>
  <si>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</si>
  <si>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</si>
  <si>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</si>
  <si>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</si>
  <si>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</si>
  <si>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</si>
  <si>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</si>
  <si>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</si>
  <si>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</si>
  <si>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</si>
  <si>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</si>
  <si>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</si>
  <si>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</si>
  <si>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</si>
  <si>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</si>
  <si>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</si>
  <si>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</si>
  <si>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</si>
  <si>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</si>
  <si>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</si>
  <si>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</si>
  <si>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</si>
  <si>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</si>
  <si>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</si>
  <si>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</si>
  <si>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</si>
  <si>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</si>
  <si>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</si>
  <si>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</si>
  <si>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</si>
  <si>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</si>
  <si>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</si>
  <si>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</si>
  <si>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</si>
  <si>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</si>
  <si>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</si>
  <si>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</si>
  <si>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</si>
  <si>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</si>
  <si>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</si>
  <si>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</si>
  <si>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</si>
  <si>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</si>
  <si>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</si>
  <si>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</si>
  <si>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</si>
  <si>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</si>
  <si>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</si>
  <si>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</si>
  <si>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</si>
  <si>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</si>
  <si>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</si>
  <si>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</si>
  <si>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</si>
  <si>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</si>
  <si>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</si>
  <si>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</si>
  <si>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</si>
  <si>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</si>
  <si>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</si>
  <si>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</si>
  <si>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</si>
  <si>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</si>
  <si>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</si>
  <si>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</si>
  <si>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</si>
  <si>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</si>
  <si>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</si>
  <si>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</si>
  <si>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</si>
  <si>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</si>
  <si>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</si>
  <si>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</si>
  <si>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</si>
  <si>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</si>
  <si>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</si>
  <si>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</si>
  <si>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</si>
  <si>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</si>
  <si>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</si>
  <si>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</si>
  <si>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</si>
  <si>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</si>
  <si>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</si>
  <si>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</si>
  <si>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</si>
  <si>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</si>
  <si>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</si>
  <si>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</si>
  <si>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</si>
  <si>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</si>
  <si>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</si>
  <si>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</si>
  <si>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</si>
  <si>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</si>
  <si>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</si>
  <si>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</si>
  <si>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</si>
  <si>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</si>
  <si>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</si>
  <si>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</si>
  <si>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</si>
  <si>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</si>
  <si>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</si>
  <si>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</si>
  <si>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</si>
  <si>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</si>
  <si>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</si>
  <si>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</si>
  <si>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</si>
  <si>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</si>
  <si>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</si>
  <si>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</si>
  <si>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</si>
  <si>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</si>
  <si>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</si>
  <si>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</si>
  <si>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</si>
  <si>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</si>
  <si>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</si>
  <si>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</si>
  <si>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</si>
  <si>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</si>
  <si>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</si>
  <si>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</si>
  <si>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</si>
  <si>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</si>
  <si>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</si>
  <si>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</si>
  <si>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</si>
  <si>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</si>
  <si>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</si>
  <si>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</si>
  <si>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</si>
  <si>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</si>
  <si>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</si>
  <si>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</si>
  <si>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</si>
  <si>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</si>
  <si>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</si>
  <si>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</si>
  <si>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</si>
  <si>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</si>
  <si>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</si>
  <si>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</si>
  <si>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</si>
  <si>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</si>
  <si>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</si>
  <si>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</si>
  <si>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</si>
  <si>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</si>
  <si>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</si>
  <si>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</si>
  <si>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</si>
  <si>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</si>
  <si>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</si>
  <si>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</si>
  <si>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</si>
  <si>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</si>
  <si>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</si>
  <si>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</si>
  <si>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</si>
  <si>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</si>
  <si>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</si>
  <si>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</si>
  <si>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</si>
  <si>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</si>
  <si>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</si>
  <si>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</si>
  <si>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</si>
  <si>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</si>
  <si>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</si>
  <si>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</si>
  <si>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</si>
  <si>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</si>
  <si>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</si>
  <si>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</si>
  <si>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</si>
  <si>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</si>
  <si>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</si>
  <si>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</si>
  <si>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</si>
  <si>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</si>
  <si>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</si>
  <si>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</si>
  <si>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</si>
  <si>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</si>
  <si>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</si>
  <si>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</si>
  <si>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</si>
  <si>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</si>
  <si>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</si>
  <si>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</si>
  <si>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</si>
  <si>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</si>
  <si>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</si>
  <si>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</si>
  <si>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</si>
  <si>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</si>
  <si>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</si>
  <si>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</si>
  <si>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</si>
  <si>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</si>
  <si>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</si>
  <si>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</si>
  <si>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</si>
  <si>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</si>
  <si>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</si>
  <si>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</si>
  <si>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</si>
  <si>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</si>
  <si>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</si>
  <si>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</si>
  <si>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</si>
  <si>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</si>
  <si>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</si>
  <si>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</si>
  <si>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</si>
  <si>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</si>
  <si>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</si>
  <si>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</si>
  <si>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</si>
  <si>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</si>
  <si>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</si>
  <si>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</si>
  <si>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</si>
  <si>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</si>
  <si>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</si>
  <si>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</si>
  <si>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</si>
  <si>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</si>
  <si>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</si>
  <si>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</si>
  <si>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</si>
  <si>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</si>
  <si>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</si>
  <si>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</si>
  <si>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</si>
  <si>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</si>
  <si>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</si>
  <si>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</si>
  <si>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</si>
  <si>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</si>
  <si>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</si>
  <si>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</si>
  <si>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</si>
  <si>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</si>
  <si>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</si>
  <si>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</si>
  <si>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</si>
  <si>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</si>
  <si>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</si>
  <si>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</si>
  <si>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</si>
  <si>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</si>
  <si>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</si>
  <si>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</si>
  <si>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</si>
  <si>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</si>
  <si>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</si>
  <si>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</si>
  <si>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</si>
  <si>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</si>
  <si>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</si>
  <si>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</si>
  <si>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</si>
  <si>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</si>
  <si>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</si>
  <si>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</si>
  <si>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</si>
  <si>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</si>
  <si>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</si>
  <si>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</si>
  <si>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</si>
  <si>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</si>
  <si>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</si>
  <si>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</si>
  <si>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</si>
  <si>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</si>
  <si>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</si>
  <si>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</si>
  <si>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</si>
  <si>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</si>
  <si>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</si>
  <si>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</si>
  <si>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</si>
  <si>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</si>
  <si>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</si>
  <si>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</si>
  <si>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</si>
  <si>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</si>
  <si>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</si>
  <si>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</si>
  <si>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</si>
  <si>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</si>
  <si>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</si>
  <si>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</si>
  <si>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</si>
  <si>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</si>
  <si>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</si>
  <si>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</si>
  <si>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</si>
  <si>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</si>
  <si>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</si>
  <si>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</si>
  <si>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</si>
  <si>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</si>
  <si>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</si>
  <si>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</si>
  <si>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</si>
  <si>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</si>
  <si>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</si>
  <si>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</si>
  <si>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</si>
  <si>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</si>
  <si>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</si>
  <si>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</si>
  <si>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</si>
  <si>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</si>
  <si>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</si>
  <si>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</si>
  <si>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</si>
  <si>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</si>
  <si>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</si>
  <si>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</si>
  <si>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</si>
  <si>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</si>
  <si>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</si>
  <si>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</si>
  <si>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</si>
  <si>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</si>
  <si>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</si>
  <si>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</si>
  <si>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</si>
  <si>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</si>
  <si>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</si>
  <si>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</si>
  <si>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</si>
  <si>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</si>
  <si>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</si>
  <si>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</si>
  <si>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</si>
  <si>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</si>
  <si>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</si>
  <si>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</si>
  <si>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</si>
  <si>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</si>
  <si>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</si>
  <si>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</si>
  <si>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</si>
  <si>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</si>
  <si>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</si>
  <si>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</si>
  <si>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Miramarska 22</t>
  </si>
  <si>
    <t>www.crosig.hr</t>
  </si>
  <si>
    <t>GRAD ZAGREB</t>
  </si>
  <si>
    <t>6512</t>
  </si>
  <si>
    <t>NE</t>
  </si>
  <si>
    <t>KUZMANOVIĆ KATICA</t>
  </si>
  <si>
    <t>01/6333-117</t>
  </si>
  <si>
    <t>01/6332-073</t>
  </si>
  <si>
    <t>katica.kuzmanovic@crosig.hr</t>
  </si>
  <si>
    <t>01.01.2014.</t>
  </si>
  <si>
    <t>(osobe ovlaštene za zastupanje)</t>
  </si>
  <si>
    <t>U razdoblju: 01.01.2014. do 30.09.2014.</t>
  </si>
  <si>
    <t>30.09.2014.</t>
  </si>
  <si>
    <t>Stanje na dan: 30.09.2014.</t>
  </si>
  <si>
    <t>Za razdoblje: 01.01.2014. do 30.09.2014.</t>
  </si>
  <si>
    <t>U razdoblju: 01.07.2014. do 30.09.2014.</t>
  </si>
  <si>
    <t>VOLARIĆ SANEL ,KOŠTOMAJ ANDREJ , MIŠETIĆ  NIKOLA</t>
  </si>
  <si>
    <t>DODATAK BILANCI (popunjava obveznik koji sastavlja konsolidirani financijski izvještaj)</t>
  </si>
  <si>
    <t>Članovi Uprave</t>
  </si>
  <si>
    <t>Predsjednik Uprave</t>
  </si>
  <si>
    <t>Sanel Volarić</t>
  </si>
  <si>
    <t>(potpis osobe ovlaštene za zastupanje)</t>
  </si>
  <si>
    <t>M.P.</t>
  </si>
  <si>
    <t>Andrej Koštomaj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</si>
</sst>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#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thin"/>
      <top/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/>
      <right style="thin"/>
      <top style="hair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double">
        <color indexed="8"/>
      </top>
      <bottom style="hair">
        <color indexed="8"/>
      </bottom>
    </border>
    <border>
      <left/>
      <right/>
      <top style="double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double">
        <color indexed="8"/>
      </bottom>
    </border>
    <border>
      <left/>
      <right/>
      <top style="hair">
        <color indexed="8"/>
      </top>
      <bottom style="double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hidden="1"/>
    </xf>
    <xf numFmtId="0" fontId="0" fillId="0" borderId="17" xfId="0" applyFont="1" applyFill="1" applyBorder="1" applyAlignment="1" applyProtection="1">
      <alignment horizontal="center" vertical="top" wrapText="1"/>
      <protection hidden="1"/>
    </xf>
    <xf numFmtId="0" fontId="0" fillId="0" borderId="0" xfId="62" applyFont="1" applyAlignment="1">
      <alignment/>
      <protection/>
    </xf>
    <xf numFmtId="0" fontId="14" fillId="0" borderId="0" xfId="62" applyFont="1">
      <alignment vertical="top"/>
      <protection/>
    </xf>
    <xf numFmtId="0" fontId="14" fillId="0" borderId="0" xfId="62" applyFont="1">
      <alignment vertical="top"/>
      <protection/>
    </xf>
    <xf numFmtId="0" fontId="4" fillId="0" borderId="0" xfId="62" applyFont="1" applyAlignment="1">
      <alignment/>
      <protection/>
    </xf>
    <xf numFmtId="0" fontId="14" fillId="0" borderId="0" xfId="62" applyFont="1" applyAlignment="1">
      <alignment/>
      <protection/>
    </xf>
    <xf numFmtId="0" fontId="0" fillId="0" borderId="17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62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3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6" fillId="0" borderId="2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>
      <alignment/>
    </xf>
    <xf numFmtId="0" fontId="0" fillId="0" borderId="0" xfId="62" applyFont="1" applyBorder="1" applyAlignment="1">
      <alignment/>
      <protection/>
    </xf>
    <xf numFmtId="3" fontId="6" fillId="0" borderId="1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2" fillId="0" borderId="12" xfId="59" applyNumberFormat="1" applyFont="1" applyFill="1" applyBorder="1" applyAlignment="1" applyProtection="1">
      <alignment vertical="center"/>
      <protection locked="0"/>
    </xf>
    <xf numFmtId="3" fontId="2" fillId="0" borderId="30" xfId="57" applyNumberFormat="1" applyFont="1" applyFill="1" applyBorder="1" applyAlignment="1" applyProtection="1">
      <alignment vertical="center"/>
      <protection locked="0"/>
    </xf>
    <xf numFmtId="3" fontId="6" fillId="0" borderId="30" xfId="57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60" applyNumberFormat="1" applyFont="1" applyFill="1" applyBorder="1" applyAlignment="1" applyProtection="1">
      <alignment vertical="center"/>
      <protection locked="0"/>
    </xf>
    <xf numFmtId="3" fontId="2" fillId="0" borderId="31" xfId="57" applyNumberFormat="1" applyFont="1" applyFill="1" applyBorder="1" applyAlignment="1" applyProtection="1">
      <alignment vertical="center"/>
      <protection locked="0"/>
    </xf>
    <xf numFmtId="3" fontId="2" fillId="0" borderId="14" xfId="59" applyNumberFormat="1" applyFont="1" applyFill="1" applyBorder="1" applyAlignment="1" applyProtection="1">
      <alignment vertical="center"/>
      <protection locked="0"/>
    </xf>
    <xf numFmtId="3" fontId="6" fillId="0" borderId="31" xfId="57" applyNumberFormat="1" applyFont="1" applyFill="1" applyBorder="1" applyAlignment="1" applyProtection="1">
      <alignment vertical="center"/>
      <protection locked="0"/>
    </xf>
    <xf numFmtId="3" fontId="2" fillId="0" borderId="32" xfId="57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>
      <alignment vertical="center"/>
    </xf>
    <xf numFmtId="3" fontId="2" fillId="0" borderId="12" xfId="59" applyNumberFormat="1" applyFont="1" applyFill="1" applyBorder="1" applyAlignment="1" applyProtection="1">
      <alignment horizontal="right" vertical="center"/>
      <protection locked="0"/>
    </xf>
    <xf numFmtId="3" fontId="2" fillId="0" borderId="32" xfId="58" applyNumberFormat="1" applyFont="1" applyFill="1" applyBorder="1" applyAlignment="1" applyProtection="1">
      <alignment vertical="center"/>
      <protection locked="0"/>
    </xf>
    <xf numFmtId="3" fontId="6" fillId="0" borderId="12" xfId="59" applyNumberFormat="1" applyFont="1" applyFill="1" applyBorder="1" applyAlignment="1" applyProtection="1">
      <alignment vertical="center"/>
      <protection locked="0"/>
    </xf>
    <xf numFmtId="3" fontId="2" fillId="0" borderId="33" xfId="58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>
      <alignment horizontal="right" vertical="center" shrinkToFit="1"/>
    </xf>
    <xf numFmtId="3" fontId="2" fillId="0" borderId="19" xfId="0" applyNumberFormat="1" applyFont="1" applyFill="1" applyBorder="1" applyAlignment="1" applyProtection="1">
      <alignment vertical="center" shrinkToFit="1"/>
      <protection hidden="1"/>
    </xf>
    <xf numFmtId="3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12" xfId="56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hidden="1"/>
    </xf>
    <xf numFmtId="4" fontId="2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34" xfId="56" applyNumberFormat="1" applyFont="1" applyFill="1" applyBorder="1" applyAlignment="1" applyProtection="1">
      <alignment vertical="center"/>
      <protection locked="0"/>
    </xf>
    <xf numFmtId="4" fontId="2" fillId="0" borderId="22" xfId="56" applyNumberFormat="1" applyFont="1" applyFill="1" applyBorder="1" applyAlignment="1" applyProtection="1">
      <alignment vertical="center"/>
      <protection locked="0"/>
    </xf>
    <xf numFmtId="4" fontId="2" fillId="0" borderId="23" xfId="0" applyNumberFormat="1" applyFont="1" applyFill="1" applyBorder="1" applyAlignment="1">
      <alignment vertical="center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4" fontId="2" fillId="0" borderId="36" xfId="56" applyNumberFormat="1" applyFont="1" applyFill="1" applyBorder="1" applyAlignment="1" applyProtection="1">
      <alignment vertical="center"/>
      <protection locked="0"/>
    </xf>
    <xf numFmtId="4" fontId="2" fillId="0" borderId="24" xfId="0" applyNumberFormat="1" applyFont="1" applyFill="1" applyBorder="1" applyAlignment="1" applyProtection="1">
      <alignment vertical="center"/>
      <protection locked="0"/>
    </xf>
    <xf numFmtId="4" fontId="2" fillId="0" borderId="37" xfId="56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9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62" applyFont="1" applyFill="1" applyBorder="1" applyAlignment="1">
      <alignment/>
      <protection/>
    </xf>
    <xf numFmtId="0" fontId="8" fillId="33" borderId="17" xfId="0" applyFont="1" applyFill="1" applyBorder="1" applyAlignment="1" applyProtection="1">
      <alignment horizontal="center" vertical="top" wrapText="1"/>
      <protection hidden="1"/>
    </xf>
    <xf numFmtId="0" fontId="0" fillId="33" borderId="17" xfId="0" applyFont="1" applyFill="1" applyBorder="1" applyAlignment="1" applyProtection="1">
      <alignment horizontal="center" vertical="top" wrapText="1"/>
      <protection hidden="1"/>
    </xf>
    <xf numFmtId="0" fontId="0" fillId="33" borderId="17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>
      <alignment vertical="center"/>
    </xf>
    <xf numFmtId="0" fontId="7" fillId="33" borderId="17" xfId="0" applyFont="1" applyFill="1" applyBorder="1" applyAlignment="1" applyProtection="1">
      <alignment horizontal="center" vertical="top" wrapText="1"/>
      <protection hidden="1"/>
    </xf>
    <xf numFmtId="0" fontId="0" fillId="33" borderId="17" xfId="0" applyFill="1" applyBorder="1" applyAlignment="1" applyProtection="1">
      <alignment horizontal="center" vertical="top" wrapText="1"/>
      <protection hidden="1"/>
    </xf>
    <xf numFmtId="3" fontId="6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164" fontId="6" fillId="33" borderId="40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 applyProtection="1">
      <alignment vertical="center" shrinkToFit="1"/>
      <protection hidden="1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0" borderId="0" xfId="62" applyFont="1" applyFill="1" applyAlignment="1">
      <alignment/>
      <protection/>
    </xf>
    <xf numFmtId="0" fontId="8" fillId="0" borderId="0" xfId="62" applyFont="1" applyFill="1" applyBorder="1" applyAlignment="1">
      <alignment/>
      <protection/>
    </xf>
    <xf numFmtId="0" fontId="0" fillId="0" borderId="0" xfId="62" applyFont="1" applyFill="1" applyBorder="1" applyAlignment="1">
      <alignment/>
      <protection/>
    </xf>
    <xf numFmtId="14" fontId="13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2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Fill="1" applyBorder="1" applyAlignment="1" applyProtection="1">
      <alignment horizontal="left" vertical="center"/>
      <protection hidden="1"/>
    </xf>
    <xf numFmtId="0" fontId="14" fillId="0" borderId="0" xfId="62" applyFont="1" applyFill="1" applyBorder="1" applyAlignment="1" applyProtection="1">
      <alignment horizontal="left" vertical="center" wrapText="1"/>
      <protection hidden="1"/>
    </xf>
    <xf numFmtId="0" fontId="14" fillId="0" borderId="0" xfId="62" applyFont="1" applyFill="1" applyBorder="1" applyAlignment="1" applyProtection="1">
      <alignment vertical="center"/>
      <protection hidden="1"/>
    </xf>
    <xf numFmtId="0" fontId="14" fillId="0" borderId="0" xfId="62" applyFont="1" applyFill="1" applyBorder="1" applyAlignment="1" applyProtection="1">
      <alignment horizontal="center" vertical="center" wrapText="1"/>
      <protection hidden="1"/>
    </xf>
    <xf numFmtId="0" fontId="14" fillId="0" borderId="0" xfId="62" applyFont="1" applyFill="1" applyBorder="1" applyAlignment="1" applyProtection="1">
      <alignment horizontal="left" vertical="center" wrapText="1"/>
      <protection hidden="1"/>
    </xf>
    <xf numFmtId="0" fontId="14" fillId="0" borderId="0" xfId="62" applyFont="1" applyFill="1" applyBorder="1" applyProtection="1">
      <alignment vertical="top"/>
      <protection hidden="1"/>
    </xf>
    <xf numFmtId="0" fontId="14" fillId="0" borderId="0" xfId="62" applyFont="1" applyFill="1" applyBorder="1" applyAlignment="1" applyProtection="1">
      <alignment/>
      <protection hidden="1"/>
    </xf>
    <xf numFmtId="0" fontId="16" fillId="0" borderId="0" xfId="62" applyFont="1" applyFill="1" applyBorder="1" applyAlignment="1" applyProtection="1">
      <alignment horizontal="right" vertical="center" wrapText="1"/>
      <protection hidden="1"/>
    </xf>
    <xf numFmtId="0" fontId="16" fillId="0" borderId="0" xfId="62" applyFont="1" applyFill="1" applyBorder="1" applyAlignment="1" applyProtection="1">
      <alignment horizontal="right"/>
      <protection hidden="1"/>
    </xf>
    <xf numFmtId="0" fontId="16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2" applyFont="1" applyFill="1" applyBorder="1" applyAlignment="1" applyProtection="1">
      <alignment horizontal="left" vertical="center"/>
      <protection hidden="1"/>
    </xf>
    <xf numFmtId="0" fontId="14" fillId="0" borderId="0" xfId="62" applyFont="1" applyFill="1" applyBorder="1" applyAlignment="1" applyProtection="1">
      <alignment wrapText="1"/>
      <protection hidden="1"/>
    </xf>
    <xf numFmtId="0" fontId="14" fillId="0" borderId="0" xfId="62" applyFont="1" applyFill="1" applyBorder="1" applyAlignment="1" applyProtection="1">
      <alignment horizontal="right"/>
      <protection hidden="1"/>
    </xf>
    <xf numFmtId="0" fontId="14" fillId="0" borderId="0" xfId="62" applyFont="1" applyFill="1" applyBorder="1" applyAlignment="1" applyProtection="1">
      <alignment horizontal="right" wrapText="1"/>
      <protection hidden="1"/>
    </xf>
    <xf numFmtId="0" fontId="14" fillId="0" borderId="0" xfId="62" applyFont="1" applyFill="1" applyBorder="1" applyAlignment="1" applyProtection="1">
      <alignment horizontal="left"/>
      <protection hidden="1"/>
    </xf>
    <xf numFmtId="0" fontId="14" fillId="0" borderId="0" xfId="62" applyFont="1" applyFill="1" applyBorder="1" applyAlignment="1">
      <alignment horizontal="left" vertical="center"/>
      <protection/>
    </xf>
    <xf numFmtId="0" fontId="14" fillId="0" borderId="0" xfId="62" applyFont="1" applyFill="1" applyBorder="1" applyAlignment="1" applyProtection="1">
      <alignment vertical="top"/>
      <protection hidden="1"/>
    </xf>
    <xf numFmtId="1" fontId="13" fillId="0" borderId="41" xfId="6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Protection="1">
      <alignment vertical="top"/>
      <protection hidden="1"/>
    </xf>
    <xf numFmtId="0" fontId="14" fillId="0" borderId="0" xfId="62" applyFont="1" applyFill="1" applyBorder="1" applyAlignment="1" applyProtection="1">
      <alignment horizontal="right" vertical="center"/>
      <protection hidden="1"/>
    </xf>
    <xf numFmtId="3" fontId="13" fillId="0" borderId="41" xfId="62" applyNumberFormat="1" applyFont="1" applyFill="1" applyBorder="1" applyAlignment="1" applyProtection="1">
      <alignment horizontal="right" vertical="center"/>
      <protection hidden="1" locked="0"/>
    </xf>
    <xf numFmtId="0" fontId="13" fillId="0" borderId="41" xfId="62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Fill="1" applyBorder="1" applyAlignment="1" applyProtection="1">
      <alignment vertical="top"/>
      <protection hidden="1"/>
    </xf>
    <xf numFmtId="0" fontId="14" fillId="0" borderId="0" xfId="62" applyFont="1" applyFill="1" applyBorder="1">
      <alignment vertical="top"/>
      <protection/>
    </xf>
    <xf numFmtId="0" fontId="14" fillId="0" borderId="0" xfId="62" applyFont="1" applyFill="1" applyBorder="1" applyAlignment="1" applyProtection="1">
      <alignment/>
      <protection hidden="1"/>
    </xf>
    <xf numFmtId="49" fontId="13" fillId="0" borderId="41" xfId="62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 horizontal="left" vertical="top" wrapText="1"/>
      <protection hidden="1"/>
    </xf>
    <xf numFmtId="0" fontId="14" fillId="0" borderId="0" xfId="62" applyFont="1" applyFill="1" applyBorder="1" applyAlignment="1" applyProtection="1">
      <alignment horizontal="left" vertical="top" indent="2"/>
      <protection hidden="1"/>
    </xf>
    <xf numFmtId="0" fontId="14" fillId="0" borderId="0" xfId="62" applyFont="1" applyFill="1" applyBorder="1" applyAlignment="1" applyProtection="1">
      <alignment vertical="top" wrapText="1"/>
      <protection hidden="1"/>
    </xf>
    <xf numFmtId="0" fontId="14" fillId="0" borderId="0" xfId="62" applyFont="1" applyFill="1" applyBorder="1" applyAlignment="1" applyProtection="1">
      <alignment horizontal="left" vertical="top" wrapText="1" indent="2"/>
      <protection hidden="1"/>
    </xf>
    <xf numFmtId="0" fontId="14" fillId="0" borderId="0" xfId="62" applyFont="1" applyFill="1" applyBorder="1" applyAlignment="1" applyProtection="1">
      <alignment horizontal="right" vertical="top"/>
      <protection hidden="1"/>
    </xf>
    <xf numFmtId="0" fontId="14" fillId="0" borderId="0" xfId="62" applyFont="1" applyFill="1" applyBorder="1" applyAlignment="1" applyProtection="1">
      <alignment horizontal="center" vertical="top"/>
      <protection hidden="1"/>
    </xf>
    <xf numFmtId="0" fontId="14" fillId="0" borderId="0" xfId="62" applyFont="1" applyFill="1" applyBorder="1" applyAlignment="1" applyProtection="1">
      <alignment horizontal="center"/>
      <protection hidden="1"/>
    </xf>
    <xf numFmtId="0" fontId="14" fillId="0" borderId="0" xfId="62" applyFont="1" applyFill="1" applyBorder="1" applyAlignment="1">
      <alignment/>
      <protection/>
    </xf>
    <xf numFmtId="49" fontId="13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2" applyFont="1" applyFill="1" applyBorder="1" applyAlignment="1" applyProtection="1">
      <alignment horizontal="left" vertical="top"/>
      <protection hidden="1"/>
    </xf>
    <xf numFmtId="0" fontId="14" fillId="0" borderId="42" xfId="62" applyFont="1" applyFill="1" applyBorder="1" applyProtection="1">
      <alignment vertical="top"/>
      <protection hidden="1"/>
    </xf>
    <xf numFmtId="0" fontId="14" fillId="0" borderId="0" xfId="62" applyFont="1" applyFill="1" applyBorder="1" applyAlignment="1" applyProtection="1">
      <alignment vertical="center"/>
      <protection hidden="1"/>
    </xf>
    <xf numFmtId="0" fontId="14" fillId="0" borderId="0" xfId="68" applyFont="1" applyFill="1" applyBorder="1" applyAlignment="1" applyProtection="1">
      <alignment vertical="center"/>
      <protection hidden="1"/>
    </xf>
    <xf numFmtId="0" fontId="14" fillId="0" borderId="0" xfId="63" applyFont="1" applyFill="1" applyBorder="1" applyAlignment="1" applyProtection="1">
      <alignment/>
      <protection hidden="1"/>
    </xf>
    <xf numFmtId="0" fontId="14" fillId="0" borderId="0" xfId="61" applyFont="1" applyFill="1" applyBorder="1" applyAlignment="1" applyProtection="1">
      <alignment horizontal="left" vertical="center"/>
      <protection hidden="1"/>
    </xf>
    <xf numFmtId="0" fontId="0" fillId="0" borderId="0" xfId="63" applyFont="1" applyFill="1" applyAlignment="1">
      <alignment/>
      <protection/>
    </xf>
    <xf numFmtId="0" fontId="0" fillId="0" borderId="0" xfId="63" applyFont="1" applyFill="1" applyBorder="1" applyAlignment="1">
      <alignment/>
      <protection/>
    </xf>
    <xf numFmtId="0" fontId="4" fillId="0" borderId="0" xfId="63" applyFont="1" applyFill="1" applyAlignment="1">
      <alignment/>
      <protection/>
    </xf>
    <xf numFmtId="0" fontId="13" fillId="0" borderId="0" xfId="62" applyFont="1" applyFill="1" applyBorder="1" applyAlignment="1" applyProtection="1">
      <alignment vertical="center"/>
      <protection hidden="1"/>
    </xf>
    <xf numFmtId="0" fontId="14" fillId="0" borderId="43" xfId="62" applyFont="1" applyFill="1" applyBorder="1">
      <alignment vertical="top"/>
      <protection/>
    </xf>
    <xf numFmtId="0" fontId="4" fillId="0" borderId="0" xfId="63" applyFont="1" applyFill="1" applyBorder="1" applyAlignment="1">
      <alignment/>
      <protection/>
    </xf>
    <xf numFmtId="0" fontId="14" fillId="0" borderId="0" xfId="62" applyFont="1" applyFill="1" applyBorder="1" applyAlignment="1" applyProtection="1">
      <alignment horizontal="right" vertical="top" wrapText="1"/>
      <protection hidden="1"/>
    </xf>
    <xf numFmtId="165" fontId="0" fillId="0" borderId="0" xfId="0" applyNumberFormat="1" applyFill="1" applyAlignment="1">
      <alignment/>
    </xf>
    <xf numFmtId="0" fontId="17" fillId="0" borderId="0" xfId="62" applyFont="1" applyFill="1" applyBorder="1" applyAlignment="1" applyProtection="1">
      <alignment horizontal="right" vertical="center" wrapText="1"/>
      <protection hidden="1"/>
    </xf>
    <xf numFmtId="0" fontId="17" fillId="0" borderId="44" xfId="62" applyFont="1" applyFill="1" applyBorder="1" applyAlignment="1" applyProtection="1">
      <alignment horizontal="right" wrapText="1"/>
      <protection hidden="1"/>
    </xf>
    <xf numFmtId="49" fontId="13" fillId="0" borderId="45" xfId="62" applyNumberFormat="1" applyFont="1" applyFill="1" applyBorder="1" applyAlignment="1" applyProtection="1">
      <alignment horizontal="center" vertical="center"/>
      <protection hidden="1" locked="0"/>
    </xf>
    <xf numFmtId="49" fontId="13" fillId="0" borderId="46" xfId="6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Fill="1" applyBorder="1" applyAlignment="1" applyProtection="1">
      <alignment horizontal="left" vertical="center" wrapText="1"/>
      <protection hidden="1"/>
    </xf>
    <xf numFmtId="0" fontId="15" fillId="0" borderId="0" xfId="62" applyFont="1" applyFill="1" applyBorder="1" applyAlignment="1" applyProtection="1">
      <alignment horizontal="center" vertical="center" wrapText="1"/>
      <protection hidden="1"/>
    </xf>
    <xf numFmtId="0" fontId="14" fillId="0" borderId="0" xfId="62" applyFont="1" applyFill="1" applyBorder="1" applyAlignment="1" applyProtection="1">
      <alignment horizontal="right" vertical="center"/>
      <protection hidden="1"/>
    </xf>
    <xf numFmtId="0" fontId="14" fillId="0" borderId="44" xfId="62" applyFont="1" applyFill="1" applyBorder="1" applyAlignment="1" applyProtection="1">
      <alignment horizontal="right"/>
      <protection hidden="1"/>
    </xf>
    <xf numFmtId="0" fontId="13" fillId="0" borderId="45" xfId="62" applyFont="1" applyFill="1" applyBorder="1" applyAlignment="1" applyProtection="1">
      <alignment horizontal="left" vertical="center"/>
      <protection hidden="1" locked="0"/>
    </xf>
    <xf numFmtId="0" fontId="14" fillId="0" borderId="17" xfId="62" applyFont="1" applyFill="1" applyBorder="1" applyAlignment="1">
      <alignment horizontal="left" vertical="center"/>
      <protection/>
    </xf>
    <xf numFmtId="0" fontId="14" fillId="0" borderId="46" xfId="62" applyFont="1" applyFill="1" applyBorder="1" applyAlignment="1">
      <alignment horizontal="left" vertical="center"/>
      <protection/>
    </xf>
    <xf numFmtId="0" fontId="18" fillId="0" borderId="0" xfId="62" applyFont="1" applyFill="1" applyBorder="1" applyAlignment="1" applyProtection="1">
      <alignment horizontal="left" vertical="center"/>
      <protection hidden="1"/>
    </xf>
    <xf numFmtId="0" fontId="9" fillId="0" borderId="0" xfId="62" applyFont="1" applyFill="1" applyBorder="1" applyAlignment="1">
      <alignment horizontal="left"/>
      <protection/>
    </xf>
    <xf numFmtId="0" fontId="14" fillId="0" borderId="0" xfId="62" applyFont="1" applyFill="1" applyBorder="1" applyAlignment="1" applyProtection="1">
      <alignment horizontal="right" vertical="center" wrapText="1"/>
      <protection hidden="1"/>
    </xf>
    <xf numFmtId="0" fontId="14" fillId="0" borderId="0" xfId="62" applyFont="1" applyFill="1" applyBorder="1" applyAlignment="1" applyProtection="1">
      <alignment horizontal="right" wrapText="1"/>
      <protection hidden="1"/>
    </xf>
    <xf numFmtId="1" fontId="13" fillId="0" borderId="45" xfId="62" applyNumberFormat="1" applyFont="1" applyFill="1" applyBorder="1" applyAlignment="1" applyProtection="1">
      <alignment horizontal="center" vertical="center"/>
      <protection hidden="1" locked="0"/>
    </xf>
    <xf numFmtId="1" fontId="13" fillId="0" borderId="46" xfId="62" applyNumberFormat="1" applyFont="1" applyFill="1" applyBorder="1" applyAlignment="1" applyProtection="1">
      <alignment horizontal="center" vertical="center"/>
      <protection hidden="1" locked="0"/>
    </xf>
    <xf numFmtId="0" fontId="19" fillId="0" borderId="45" xfId="52" applyFont="1" applyFill="1" applyBorder="1" applyAlignment="1" applyProtection="1">
      <alignment/>
      <protection hidden="1" locked="0"/>
    </xf>
    <xf numFmtId="0" fontId="13" fillId="0" borderId="17" xfId="62" applyFont="1" applyFill="1" applyBorder="1" applyAlignment="1" applyProtection="1">
      <alignment/>
      <protection hidden="1" locked="0"/>
    </xf>
    <xf numFmtId="0" fontId="13" fillId="0" borderId="46" xfId="62" applyFont="1" applyFill="1" applyBorder="1" applyAlignment="1" applyProtection="1">
      <alignment/>
      <protection hidden="1" locked="0"/>
    </xf>
    <xf numFmtId="0" fontId="5" fillId="0" borderId="45" xfId="52" applyFill="1" applyBorder="1" applyAlignment="1" applyProtection="1">
      <alignment/>
      <protection hidden="1" locked="0"/>
    </xf>
    <xf numFmtId="0" fontId="14" fillId="0" borderId="47" xfId="62" applyFont="1" applyFill="1" applyBorder="1" applyAlignment="1" applyProtection="1">
      <alignment horizontal="right" vertical="center"/>
      <protection hidden="1"/>
    </xf>
    <xf numFmtId="0" fontId="14" fillId="0" borderId="0" xfId="62" applyFont="1" applyFill="1" applyBorder="1" applyAlignment="1" applyProtection="1">
      <alignment horizontal="right"/>
      <protection hidden="1"/>
    </xf>
    <xf numFmtId="0" fontId="14" fillId="0" borderId="17" xfId="62" applyFont="1" applyFill="1" applyBorder="1" applyAlignment="1">
      <alignment horizontal="left"/>
      <protection/>
    </xf>
    <xf numFmtId="0" fontId="14" fillId="0" borderId="46" xfId="62" applyFont="1" applyFill="1" applyBorder="1" applyAlignment="1">
      <alignment horizontal="left"/>
      <protection/>
    </xf>
    <xf numFmtId="0" fontId="14" fillId="0" borderId="0" xfId="62" applyFont="1" applyFill="1" applyBorder="1" applyAlignment="1" applyProtection="1">
      <alignment horizontal="center" vertical="center"/>
      <protection hidden="1"/>
    </xf>
    <xf numFmtId="0" fontId="14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3" fillId="0" borderId="17" xfId="62" applyFont="1" applyFill="1" applyBorder="1" applyAlignment="1" applyProtection="1">
      <alignment horizontal="right" vertical="center"/>
      <protection hidden="1" locked="0"/>
    </xf>
    <xf numFmtId="0" fontId="14" fillId="0" borderId="17" xfId="62" applyFont="1" applyFill="1" applyBorder="1" applyAlignment="1">
      <alignment/>
      <protection/>
    </xf>
    <xf numFmtId="0" fontId="14" fillId="0" borderId="46" xfId="62" applyFont="1" applyFill="1" applyBorder="1" applyAlignment="1">
      <alignment/>
      <protection/>
    </xf>
    <xf numFmtId="0" fontId="13" fillId="0" borderId="45" xfId="62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 vertical="top" wrapText="1"/>
      <protection hidden="1"/>
    </xf>
    <xf numFmtId="0" fontId="14" fillId="0" borderId="0" xfId="62" applyFont="1" applyFill="1" applyBorder="1" applyAlignment="1" applyProtection="1">
      <alignment wrapText="1"/>
      <protection hidden="1"/>
    </xf>
    <xf numFmtId="0" fontId="14" fillId="0" borderId="0" xfId="62" applyFont="1" applyFill="1" applyBorder="1" applyAlignment="1" applyProtection="1">
      <alignment horizontal="center" vertical="top"/>
      <protection hidden="1"/>
    </xf>
    <xf numFmtId="0" fontId="14" fillId="0" borderId="0" xfId="62" applyFont="1" applyFill="1" applyBorder="1" applyAlignment="1" applyProtection="1">
      <alignment horizontal="center"/>
      <protection hidden="1"/>
    </xf>
    <xf numFmtId="0" fontId="14" fillId="0" borderId="42" xfId="62" applyFont="1" applyFill="1" applyBorder="1" applyAlignment="1" applyProtection="1">
      <alignment horizontal="center"/>
      <protection hidden="1"/>
    </xf>
    <xf numFmtId="0" fontId="14" fillId="0" borderId="44" xfId="62" applyFont="1" applyFill="1" applyBorder="1" applyAlignment="1" applyProtection="1">
      <alignment horizontal="right" wrapText="1"/>
      <protection hidden="1"/>
    </xf>
    <xf numFmtId="49" fontId="5" fillId="0" borderId="45" xfId="52" applyNumberFormat="1" applyFill="1" applyBorder="1" applyAlignment="1" applyProtection="1">
      <alignment horizontal="left" vertical="center"/>
      <protection hidden="1" locked="0"/>
    </xf>
    <xf numFmtId="49" fontId="13" fillId="0" borderId="17" xfId="62" applyNumberFormat="1" applyFont="1" applyFill="1" applyBorder="1" applyAlignment="1" applyProtection="1">
      <alignment horizontal="left" vertical="center"/>
      <protection hidden="1" locked="0"/>
    </xf>
    <xf numFmtId="49" fontId="13" fillId="0" borderId="46" xfId="62" applyNumberFormat="1" applyFont="1" applyFill="1" applyBorder="1" applyAlignment="1" applyProtection="1">
      <alignment horizontal="left" vertical="center"/>
      <protection hidden="1" locked="0"/>
    </xf>
    <xf numFmtId="49" fontId="13" fillId="0" borderId="45" xfId="62" applyNumberFormat="1" applyFont="1" applyFill="1" applyBorder="1" applyAlignment="1" applyProtection="1">
      <alignment horizontal="left" vertical="center"/>
      <protection hidden="1" locked="0"/>
    </xf>
    <xf numFmtId="0" fontId="13" fillId="0" borderId="17" xfId="62" applyFont="1" applyFill="1" applyBorder="1" applyAlignment="1" applyProtection="1">
      <alignment horizontal="left" vertical="center"/>
      <protection hidden="1" locked="0"/>
    </xf>
    <xf numFmtId="0" fontId="13" fillId="0" borderId="46" xfId="62" applyFont="1" applyFill="1" applyBorder="1" applyAlignment="1" applyProtection="1">
      <alignment horizontal="left" vertical="center"/>
      <protection hidden="1" locked="0"/>
    </xf>
    <xf numFmtId="0" fontId="14" fillId="0" borderId="48" xfId="62" applyFont="1" applyFill="1" applyBorder="1" applyAlignment="1" applyProtection="1">
      <alignment horizontal="center" vertical="top"/>
      <protection hidden="1"/>
    </xf>
    <xf numFmtId="0" fontId="14" fillId="0" borderId="48" xfId="62" applyFont="1" applyFill="1" applyBorder="1" applyAlignment="1">
      <alignment horizontal="center"/>
      <protection/>
    </xf>
    <xf numFmtId="0" fontId="14" fillId="0" borderId="48" xfId="62" applyFont="1" applyFill="1" applyBorder="1" applyAlignment="1">
      <alignment/>
      <protection/>
    </xf>
    <xf numFmtId="0" fontId="14" fillId="0" borderId="0" xfId="62" applyFont="1" applyFill="1" applyBorder="1" applyAlignment="1" applyProtection="1">
      <alignment vertical="center"/>
      <protection hidden="1"/>
    </xf>
    <xf numFmtId="0" fontId="14" fillId="0" borderId="0" xfId="68" applyFont="1" applyFill="1" applyBorder="1" applyAlignment="1" applyProtection="1">
      <alignment horizontal="left"/>
      <protection hidden="1"/>
    </xf>
    <xf numFmtId="0" fontId="12" fillId="0" borderId="0" xfId="68" applyFill="1" applyBorder="1" applyAlignment="1">
      <alignment/>
      <protection/>
    </xf>
    <xf numFmtId="0" fontId="13" fillId="0" borderId="0" xfId="68" applyFont="1" applyFill="1" applyBorder="1" applyAlignment="1" applyProtection="1">
      <alignment horizontal="left"/>
      <protection hidden="1"/>
    </xf>
    <xf numFmtId="0" fontId="21" fillId="0" borderId="0" xfId="68" applyFont="1" applyFill="1" applyBorder="1" applyAlignment="1">
      <alignment/>
      <protection/>
    </xf>
    <xf numFmtId="3" fontId="2" fillId="0" borderId="30" xfId="0" applyNumberFormat="1" applyFont="1" applyFill="1" applyBorder="1" applyAlignment="1">
      <alignment vertical="center" wrapText="1"/>
    </xf>
    <xf numFmtId="3" fontId="2" fillId="0" borderId="49" xfId="0" applyNumberFormat="1" applyFont="1" applyFill="1" applyBorder="1" applyAlignment="1">
      <alignment vertical="center" wrapText="1"/>
    </xf>
    <xf numFmtId="3" fontId="2" fillId="0" borderId="50" xfId="0" applyNumberFormat="1" applyFont="1" applyFill="1" applyBorder="1" applyAlignment="1">
      <alignment vertical="center" wrapText="1"/>
    </xf>
    <xf numFmtId="3" fontId="6" fillId="0" borderId="30" xfId="0" applyNumberFormat="1" applyFont="1" applyFill="1" applyBorder="1" applyAlignment="1">
      <alignment vertical="center" wrapText="1"/>
    </xf>
    <xf numFmtId="3" fontId="6" fillId="0" borderId="49" xfId="0" applyNumberFormat="1" applyFont="1" applyFill="1" applyBorder="1" applyAlignment="1">
      <alignment vertical="center" wrapText="1"/>
    </xf>
    <xf numFmtId="3" fontId="6" fillId="0" borderId="50" xfId="0" applyNumberFormat="1" applyFont="1" applyFill="1" applyBorder="1" applyAlignment="1">
      <alignment vertical="center" wrapText="1"/>
    </xf>
    <xf numFmtId="3" fontId="6" fillId="0" borderId="31" xfId="0" applyNumberFormat="1" applyFont="1" applyFill="1" applyBorder="1" applyAlignment="1">
      <alignment vertical="center" wrapText="1"/>
    </xf>
    <xf numFmtId="3" fontId="6" fillId="0" borderId="51" xfId="0" applyNumberFormat="1" applyFont="1" applyFill="1" applyBorder="1" applyAlignment="1">
      <alignment vertical="center" wrapText="1"/>
    </xf>
    <xf numFmtId="3" fontId="6" fillId="0" borderId="52" xfId="0" applyNumberFormat="1" applyFont="1" applyFill="1" applyBorder="1" applyAlignment="1">
      <alignment vertical="center" wrapText="1"/>
    </xf>
    <xf numFmtId="3" fontId="2" fillId="0" borderId="51" xfId="0" applyNumberFormat="1" applyFont="1" applyFill="1" applyBorder="1" applyAlignment="1">
      <alignment vertical="center" wrapText="1"/>
    </xf>
    <xf numFmtId="3" fontId="2" fillId="0" borderId="53" xfId="0" applyNumberFormat="1" applyFont="1" applyFill="1" applyBorder="1" applyAlignment="1">
      <alignment vertical="center" wrapText="1"/>
    </xf>
    <xf numFmtId="3" fontId="6" fillId="0" borderId="54" xfId="0" applyNumberFormat="1" applyFont="1" applyFill="1" applyBorder="1" applyAlignment="1">
      <alignment horizontal="left" vertical="center" shrinkToFit="1"/>
    </xf>
    <xf numFmtId="3" fontId="6" fillId="0" borderId="55" xfId="0" applyNumberFormat="1" applyFont="1" applyFill="1" applyBorder="1" applyAlignment="1">
      <alignment horizontal="left" vertical="center" shrinkToFit="1"/>
    </xf>
    <xf numFmtId="3" fontId="6" fillId="0" borderId="56" xfId="0" applyNumberFormat="1" applyFont="1" applyFill="1" applyBorder="1" applyAlignment="1">
      <alignment horizontal="left" vertical="center" shrinkToFit="1"/>
    </xf>
    <xf numFmtId="3" fontId="6" fillId="0" borderId="57" xfId="0" applyNumberFormat="1" applyFont="1" applyFill="1" applyBorder="1" applyAlignment="1">
      <alignment vertical="center" wrapText="1"/>
    </xf>
    <xf numFmtId="3" fontId="2" fillId="0" borderId="58" xfId="0" applyNumberFormat="1" applyFont="1" applyFill="1" applyBorder="1" applyAlignment="1">
      <alignment vertical="center" wrapText="1"/>
    </xf>
    <xf numFmtId="3" fontId="2" fillId="0" borderId="52" xfId="0" applyNumberFormat="1" applyFont="1" applyFill="1" applyBorder="1" applyAlignment="1">
      <alignment vertical="center" wrapText="1"/>
    </xf>
    <xf numFmtId="3" fontId="6" fillId="0" borderId="54" xfId="0" applyNumberFormat="1" applyFont="1" applyFill="1" applyBorder="1" applyAlignment="1">
      <alignment horizontal="left"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 wrapText="1"/>
    </xf>
    <xf numFmtId="3" fontId="2" fillId="0" borderId="59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17" xfId="0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vertical="center"/>
    </xf>
    <xf numFmtId="0" fontId="2" fillId="33" borderId="60" xfId="0" applyFont="1" applyFill="1" applyBorder="1" applyAlignment="1">
      <alignment vertical="center" wrapText="1"/>
    </xf>
    <xf numFmtId="0" fontId="2" fillId="33" borderId="61" xfId="0" applyFont="1" applyFill="1" applyBorder="1" applyAlignment="1">
      <alignment wrapText="1"/>
    </xf>
    <xf numFmtId="0" fontId="2" fillId="33" borderId="62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wrapText="1"/>
    </xf>
    <xf numFmtId="0" fontId="2" fillId="0" borderId="65" xfId="0" applyFont="1" applyFill="1" applyBorder="1" applyAlignment="1">
      <alignment wrapText="1"/>
    </xf>
    <xf numFmtId="0" fontId="6" fillId="0" borderId="63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9" fillId="0" borderId="0" xfId="62" applyFont="1" applyAlignment="1">
      <alignment/>
      <protection/>
    </xf>
    <xf numFmtId="0" fontId="20" fillId="0" borderId="0" xfId="62" applyFont="1" applyBorder="1" applyAlignment="1">
      <alignment horizontal="justify" vertical="top" wrapText="1"/>
      <protection/>
    </xf>
    <xf numFmtId="0" fontId="14" fillId="0" borderId="0" xfId="62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 2" xfId="56"/>
    <cellStyle name="Normal_2005_AKTIVA" xfId="57"/>
    <cellStyle name="Normal_2005_PASIVA" xfId="58"/>
    <cellStyle name="Normal_Kvartalna izvjesca-prazno_20_08_2008" xfId="59"/>
    <cellStyle name="Normal_Sheet1_bilanca_2008_ispravljeno" xfId="60"/>
    <cellStyle name="Normal_TFI-KI" xfId="61"/>
    <cellStyle name="Normal_TFI-OSIG" xfId="62"/>
    <cellStyle name="Normal_TFI-POD" xfId="63"/>
    <cellStyle name="Note" xfId="64"/>
    <cellStyle name="Obično_Knjiga2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110" zoomScaleSheetLayoutView="110" zoomScalePageLayoutView="0" workbookViewId="0" topLeftCell="A49">
      <selection activeCell="G17" sqref="G17"/>
    </sheetView>
  </sheetViews>
  <sheetFormatPr defaultColWidth="9.140625" defaultRowHeight="12.75"/>
  <cols>
    <col min="1" max="1" width="9.140625" style="19" customWidth="1"/>
    <col min="2" max="2" width="12.00390625" style="19" customWidth="1"/>
    <col min="3" max="6" width="9.140625" style="19" customWidth="1"/>
    <col min="7" max="7" width="17.7109375" style="19" customWidth="1"/>
    <col min="8" max="8" width="17.00390625" style="19" customWidth="1"/>
    <col min="9" max="9" width="23.8515625" style="19" customWidth="1"/>
    <col min="10" max="16384" width="9.140625" style="19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7" t="s">
        <v>69</v>
      </c>
      <c r="B2" s="118"/>
      <c r="C2" s="118"/>
      <c r="D2" s="118"/>
      <c r="E2" s="118"/>
      <c r="F2" s="118"/>
      <c r="G2" s="118"/>
      <c r="H2" s="118"/>
      <c r="I2" s="118"/>
    </row>
    <row r="3" spans="1:10" ht="12.75">
      <c r="A3" s="175" t="s">
        <v>297</v>
      </c>
      <c r="B3" s="175"/>
      <c r="C3" s="175"/>
      <c r="D3" s="175"/>
      <c r="E3" s="119" t="s">
        <v>390</v>
      </c>
      <c r="F3" s="120"/>
      <c r="G3" s="121" t="s">
        <v>230</v>
      </c>
      <c r="H3" s="119" t="s">
        <v>393</v>
      </c>
      <c r="I3" s="122"/>
      <c r="J3" s="20"/>
    </row>
    <row r="4" spans="1:10" ht="12.75">
      <c r="A4" s="123"/>
      <c r="B4" s="123"/>
      <c r="C4" s="123"/>
      <c r="D4" s="123"/>
      <c r="E4" s="124"/>
      <c r="F4" s="124"/>
      <c r="G4" s="123"/>
      <c r="H4" s="123"/>
      <c r="I4" s="125"/>
      <c r="J4" s="20"/>
    </row>
    <row r="5" spans="1:10" ht="39.75" customHeight="1">
      <c r="A5" s="176" t="s">
        <v>363</v>
      </c>
      <c r="B5" s="176"/>
      <c r="C5" s="176"/>
      <c r="D5" s="176"/>
      <c r="E5" s="176"/>
      <c r="F5" s="176"/>
      <c r="G5" s="176"/>
      <c r="H5" s="176"/>
      <c r="I5" s="176"/>
      <c r="J5" s="20"/>
    </row>
    <row r="6" spans="1:10" ht="12.75">
      <c r="A6" s="126"/>
      <c r="B6" s="127"/>
      <c r="C6" s="127"/>
      <c r="D6" s="127"/>
      <c r="E6" s="128"/>
      <c r="F6" s="129"/>
      <c r="G6" s="130"/>
      <c r="H6" s="131"/>
      <c r="I6" s="127"/>
      <c r="J6" s="20"/>
    </row>
    <row r="7" spans="1:10" ht="12.75">
      <c r="A7" s="177" t="s">
        <v>149</v>
      </c>
      <c r="B7" s="178"/>
      <c r="C7" s="173" t="s">
        <v>375</v>
      </c>
      <c r="D7" s="174"/>
      <c r="E7" s="132"/>
      <c r="F7" s="132"/>
      <c r="G7" s="132"/>
      <c r="H7" s="132"/>
      <c r="I7" s="132"/>
      <c r="J7" s="20"/>
    </row>
    <row r="8" spans="1:10" ht="12.75">
      <c r="A8" s="133"/>
      <c r="B8" s="133"/>
      <c r="C8" s="126"/>
      <c r="D8" s="126"/>
      <c r="E8" s="132"/>
      <c r="F8" s="132"/>
      <c r="G8" s="132"/>
      <c r="H8" s="132"/>
      <c r="I8" s="132"/>
      <c r="J8" s="20"/>
    </row>
    <row r="9" spans="1:10" ht="12.75">
      <c r="A9" s="171" t="s">
        <v>70</v>
      </c>
      <c r="B9" s="172"/>
      <c r="C9" s="173" t="s">
        <v>376</v>
      </c>
      <c r="D9" s="174"/>
      <c r="E9" s="132"/>
      <c r="F9" s="132"/>
      <c r="G9" s="132"/>
      <c r="H9" s="132"/>
      <c r="I9" s="126"/>
      <c r="J9" s="20"/>
    </row>
    <row r="10" spans="1:10" ht="12.75">
      <c r="A10" s="134"/>
      <c r="B10" s="134"/>
      <c r="C10" s="135"/>
      <c r="D10" s="126"/>
      <c r="E10" s="126"/>
      <c r="F10" s="126"/>
      <c r="G10" s="126"/>
      <c r="H10" s="126"/>
      <c r="I10" s="126"/>
      <c r="J10" s="20"/>
    </row>
    <row r="11" spans="1:10" ht="12.75">
      <c r="A11" s="184" t="s">
        <v>0</v>
      </c>
      <c r="B11" s="185"/>
      <c r="C11" s="173" t="s">
        <v>377</v>
      </c>
      <c r="D11" s="174"/>
      <c r="E11" s="126"/>
      <c r="F11" s="126"/>
      <c r="G11" s="126"/>
      <c r="H11" s="126"/>
      <c r="I11" s="126"/>
      <c r="J11" s="20"/>
    </row>
    <row r="12" spans="1:10" ht="12.75">
      <c r="A12" s="185"/>
      <c r="B12" s="185"/>
      <c r="C12" s="126"/>
      <c r="D12" s="126"/>
      <c r="E12" s="126"/>
      <c r="F12" s="126"/>
      <c r="G12" s="126"/>
      <c r="H12" s="126"/>
      <c r="I12" s="126"/>
      <c r="J12" s="20"/>
    </row>
    <row r="13" spans="1:10" ht="12.75">
      <c r="A13" s="177" t="s">
        <v>71</v>
      </c>
      <c r="B13" s="178"/>
      <c r="C13" s="179" t="s">
        <v>378</v>
      </c>
      <c r="D13" s="180"/>
      <c r="E13" s="180"/>
      <c r="F13" s="180"/>
      <c r="G13" s="180"/>
      <c r="H13" s="180"/>
      <c r="I13" s="181"/>
      <c r="J13" s="20"/>
    </row>
    <row r="14" spans="1:10" ht="15.75">
      <c r="A14" s="182"/>
      <c r="B14" s="183"/>
      <c r="C14" s="183"/>
      <c r="D14" s="136"/>
      <c r="E14" s="136"/>
      <c r="F14" s="136"/>
      <c r="G14" s="136"/>
      <c r="H14" s="136"/>
      <c r="I14" s="136"/>
      <c r="J14" s="20"/>
    </row>
    <row r="15" spans="1:10" ht="12.75">
      <c r="A15" s="133"/>
      <c r="B15" s="133"/>
      <c r="C15" s="137"/>
      <c r="D15" s="126"/>
      <c r="E15" s="126"/>
      <c r="F15" s="126"/>
      <c r="G15" s="126"/>
      <c r="H15" s="126"/>
      <c r="I15" s="126"/>
      <c r="J15" s="20"/>
    </row>
    <row r="16" spans="1:10" ht="12.75">
      <c r="A16" s="177" t="s">
        <v>187</v>
      </c>
      <c r="B16" s="178"/>
      <c r="C16" s="186" t="s">
        <v>379</v>
      </c>
      <c r="D16" s="187"/>
      <c r="E16" s="126"/>
      <c r="F16" s="179" t="s">
        <v>380</v>
      </c>
      <c r="G16" s="180"/>
      <c r="H16" s="180"/>
      <c r="I16" s="181"/>
      <c r="J16" s="20"/>
    </row>
    <row r="17" spans="1:10" ht="12.75">
      <c r="A17" s="133"/>
      <c r="B17" s="133"/>
      <c r="C17" s="126"/>
      <c r="D17" s="126"/>
      <c r="E17" s="126"/>
      <c r="F17" s="126"/>
      <c r="G17" s="126"/>
      <c r="H17" s="126"/>
      <c r="I17" s="126"/>
      <c r="J17" s="20"/>
    </row>
    <row r="18" spans="1:10" ht="12.75">
      <c r="A18" s="177" t="s">
        <v>188</v>
      </c>
      <c r="B18" s="178"/>
      <c r="C18" s="179" t="s">
        <v>381</v>
      </c>
      <c r="D18" s="180"/>
      <c r="E18" s="180"/>
      <c r="F18" s="180"/>
      <c r="G18" s="180"/>
      <c r="H18" s="180"/>
      <c r="I18" s="181"/>
      <c r="J18" s="20"/>
    </row>
    <row r="19" spans="1:10" ht="12.75">
      <c r="A19" s="133"/>
      <c r="B19" s="133"/>
      <c r="C19" s="126"/>
      <c r="D19" s="126"/>
      <c r="E19" s="126"/>
      <c r="F19" s="126"/>
      <c r="G19" s="126"/>
      <c r="H19" s="126"/>
      <c r="I19" s="126"/>
      <c r="J19" s="20"/>
    </row>
    <row r="20" spans="1:10" ht="12.75">
      <c r="A20" s="177" t="s">
        <v>189</v>
      </c>
      <c r="B20" s="178"/>
      <c r="C20" s="188"/>
      <c r="D20" s="189"/>
      <c r="E20" s="189"/>
      <c r="F20" s="189"/>
      <c r="G20" s="189"/>
      <c r="H20" s="189"/>
      <c r="I20" s="190"/>
      <c r="J20" s="20"/>
    </row>
    <row r="21" spans="1:10" ht="12.75">
      <c r="A21" s="133"/>
      <c r="B21" s="133"/>
      <c r="C21" s="137"/>
      <c r="D21" s="126"/>
      <c r="E21" s="126"/>
      <c r="F21" s="126"/>
      <c r="G21" s="126"/>
      <c r="H21" s="126"/>
      <c r="I21" s="126"/>
      <c r="J21" s="20"/>
    </row>
    <row r="22" spans="1:10" ht="12.75">
      <c r="A22" s="177" t="s">
        <v>190</v>
      </c>
      <c r="B22" s="178"/>
      <c r="C22" s="191" t="s">
        <v>382</v>
      </c>
      <c r="D22" s="189"/>
      <c r="E22" s="189"/>
      <c r="F22" s="189"/>
      <c r="G22" s="189"/>
      <c r="H22" s="189"/>
      <c r="I22" s="189"/>
      <c r="J22" s="20"/>
    </row>
    <row r="23" spans="1:10" ht="12.75">
      <c r="A23" s="133"/>
      <c r="B23" s="133"/>
      <c r="C23" s="137"/>
      <c r="D23" s="126"/>
      <c r="E23" s="126"/>
      <c r="F23" s="126"/>
      <c r="G23" s="126"/>
      <c r="H23" s="126"/>
      <c r="I23" s="126"/>
      <c r="J23" s="20"/>
    </row>
    <row r="24" spans="1:10" ht="12.75">
      <c r="A24" s="177" t="s">
        <v>72</v>
      </c>
      <c r="B24" s="178"/>
      <c r="C24" s="138">
        <v>133</v>
      </c>
      <c r="D24" s="179" t="s">
        <v>380</v>
      </c>
      <c r="E24" s="194"/>
      <c r="F24" s="195"/>
      <c r="G24" s="192"/>
      <c r="H24" s="193"/>
      <c r="I24" s="139"/>
      <c r="J24" s="20"/>
    </row>
    <row r="25" spans="1:10" ht="12.75">
      <c r="A25" s="133"/>
      <c r="B25" s="133"/>
      <c r="C25" s="126"/>
      <c r="D25" s="140"/>
      <c r="E25" s="140"/>
      <c r="F25" s="140"/>
      <c r="G25" s="140"/>
      <c r="H25" s="126"/>
      <c r="I25" s="126"/>
      <c r="J25" s="20"/>
    </row>
    <row r="26" spans="1:10" ht="12.75">
      <c r="A26" s="177" t="s">
        <v>73</v>
      </c>
      <c r="B26" s="178"/>
      <c r="C26" s="138">
        <v>21</v>
      </c>
      <c r="D26" s="179" t="s">
        <v>383</v>
      </c>
      <c r="E26" s="194"/>
      <c r="F26" s="194"/>
      <c r="G26" s="195"/>
      <c r="H26" s="141" t="s">
        <v>74</v>
      </c>
      <c r="I26" s="142">
        <v>2652</v>
      </c>
      <c r="J26" s="20"/>
    </row>
    <row r="27" spans="1:10" ht="12.75">
      <c r="A27" s="133"/>
      <c r="B27" s="133"/>
      <c r="C27" s="126"/>
      <c r="D27" s="140"/>
      <c r="E27" s="140"/>
      <c r="F27" s="140"/>
      <c r="G27" s="133"/>
      <c r="H27" s="133" t="s">
        <v>364</v>
      </c>
      <c r="I27" s="137"/>
      <c r="J27" s="20"/>
    </row>
    <row r="28" spans="1:10" ht="12.75">
      <c r="A28" s="177" t="s">
        <v>192</v>
      </c>
      <c r="B28" s="178"/>
      <c r="C28" s="143" t="s">
        <v>385</v>
      </c>
      <c r="D28" s="144"/>
      <c r="E28" s="145"/>
      <c r="F28" s="146"/>
      <c r="G28" s="177" t="s">
        <v>191</v>
      </c>
      <c r="H28" s="178"/>
      <c r="I28" s="147" t="s">
        <v>384</v>
      </c>
      <c r="J28" s="20"/>
    </row>
    <row r="29" spans="1:10" ht="12.75">
      <c r="A29" s="133"/>
      <c r="B29" s="133"/>
      <c r="C29" s="126"/>
      <c r="D29" s="146"/>
      <c r="E29" s="146"/>
      <c r="F29" s="146"/>
      <c r="G29" s="146"/>
      <c r="H29" s="126"/>
      <c r="I29" s="148"/>
      <c r="J29" s="20"/>
    </row>
    <row r="30" spans="1:10" ht="12.75">
      <c r="A30" s="196" t="s">
        <v>75</v>
      </c>
      <c r="B30" s="197"/>
      <c r="C30" s="198"/>
      <c r="D30" s="198"/>
      <c r="E30" s="199" t="s">
        <v>76</v>
      </c>
      <c r="F30" s="200"/>
      <c r="G30" s="200"/>
      <c r="H30" s="201" t="s">
        <v>77</v>
      </c>
      <c r="I30" s="201"/>
      <c r="J30" s="20"/>
    </row>
    <row r="31" spans="1:10" ht="12.75">
      <c r="A31" s="145"/>
      <c r="B31" s="145"/>
      <c r="C31" s="145"/>
      <c r="D31" s="126"/>
      <c r="E31" s="126"/>
      <c r="F31" s="126"/>
      <c r="G31" s="126"/>
      <c r="H31" s="120"/>
      <c r="I31" s="148"/>
      <c r="J31" s="20"/>
    </row>
    <row r="32" spans="1:10" ht="12.75">
      <c r="A32" s="202"/>
      <c r="B32" s="203"/>
      <c r="C32" s="203"/>
      <c r="D32" s="204"/>
      <c r="E32" s="205"/>
      <c r="F32" s="203"/>
      <c r="G32" s="203"/>
      <c r="H32" s="173"/>
      <c r="I32" s="174"/>
      <c r="J32" s="20"/>
    </row>
    <row r="33" spans="1:10" ht="12.75">
      <c r="A33" s="133"/>
      <c r="B33" s="133"/>
      <c r="C33" s="137"/>
      <c r="D33" s="206"/>
      <c r="E33" s="206"/>
      <c r="F33" s="206"/>
      <c r="G33" s="207"/>
      <c r="H33" s="126"/>
      <c r="I33" s="149"/>
      <c r="J33" s="20"/>
    </row>
    <row r="34" spans="1:10" ht="12.75">
      <c r="A34" s="202"/>
      <c r="B34" s="203"/>
      <c r="C34" s="203"/>
      <c r="D34" s="204"/>
      <c r="E34" s="205"/>
      <c r="F34" s="203"/>
      <c r="G34" s="203"/>
      <c r="H34" s="173"/>
      <c r="I34" s="174"/>
      <c r="J34" s="20"/>
    </row>
    <row r="35" spans="1:10" ht="12.75">
      <c r="A35" s="133"/>
      <c r="B35" s="133"/>
      <c r="C35" s="137"/>
      <c r="D35" s="150"/>
      <c r="E35" s="150"/>
      <c r="F35" s="150"/>
      <c r="G35" s="132"/>
      <c r="H35" s="126"/>
      <c r="I35" s="151"/>
      <c r="J35" s="20"/>
    </row>
    <row r="36" spans="1:10" ht="12.75">
      <c r="A36" s="202"/>
      <c r="B36" s="203"/>
      <c r="C36" s="203"/>
      <c r="D36" s="204"/>
      <c r="E36" s="205"/>
      <c r="F36" s="203"/>
      <c r="G36" s="203"/>
      <c r="H36" s="173"/>
      <c r="I36" s="174"/>
      <c r="J36" s="20"/>
    </row>
    <row r="37" spans="1:10" ht="12.75">
      <c r="A37" s="133"/>
      <c r="B37" s="133"/>
      <c r="C37" s="137"/>
      <c r="D37" s="150"/>
      <c r="E37" s="150"/>
      <c r="F37" s="150"/>
      <c r="G37" s="132"/>
      <c r="H37" s="126"/>
      <c r="I37" s="151"/>
      <c r="J37" s="20"/>
    </row>
    <row r="38" spans="1:10" ht="12.75">
      <c r="A38" s="202"/>
      <c r="B38" s="203"/>
      <c r="C38" s="203"/>
      <c r="D38" s="204"/>
      <c r="E38" s="205"/>
      <c r="F38" s="203"/>
      <c r="G38" s="203"/>
      <c r="H38" s="173"/>
      <c r="I38" s="174"/>
      <c r="J38" s="20"/>
    </row>
    <row r="39" spans="1:10" ht="12.75">
      <c r="A39" s="152"/>
      <c r="B39" s="152"/>
      <c r="C39" s="208"/>
      <c r="D39" s="209"/>
      <c r="E39" s="126"/>
      <c r="F39" s="208"/>
      <c r="G39" s="209"/>
      <c r="H39" s="126"/>
      <c r="I39" s="126"/>
      <c r="J39" s="20"/>
    </row>
    <row r="40" spans="1:10" ht="12.75">
      <c r="A40" s="202"/>
      <c r="B40" s="203"/>
      <c r="C40" s="203"/>
      <c r="D40" s="204"/>
      <c r="E40" s="205"/>
      <c r="F40" s="203"/>
      <c r="G40" s="203"/>
      <c r="H40" s="173"/>
      <c r="I40" s="174"/>
      <c r="J40" s="20"/>
    </row>
    <row r="41" spans="1:10" ht="12.75">
      <c r="A41" s="152"/>
      <c r="B41" s="152"/>
      <c r="C41" s="153"/>
      <c r="D41" s="154"/>
      <c r="E41" s="126"/>
      <c r="F41" s="153"/>
      <c r="G41" s="154"/>
      <c r="H41" s="126"/>
      <c r="I41" s="126"/>
      <c r="J41" s="20"/>
    </row>
    <row r="42" spans="1:10" ht="12.75">
      <c r="A42" s="202"/>
      <c r="B42" s="203"/>
      <c r="C42" s="203"/>
      <c r="D42" s="204"/>
      <c r="E42" s="205"/>
      <c r="F42" s="203"/>
      <c r="G42" s="203"/>
      <c r="H42" s="173"/>
      <c r="I42" s="174"/>
      <c r="J42" s="20"/>
    </row>
    <row r="43" spans="1:10" ht="12.75">
      <c r="A43" s="139"/>
      <c r="B43" s="155"/>
      <c r="C43" s="155"/>
      <c r="D43" s="155"/>
      <c r="E43" s="139"/>
      <c r="F43" s="155"/>
      <c r="G43" s="155"/>
      <c r="H43" s="156"/>
      <c r="I43" s="156"/>
      <c r="J43" s="20"/>
    </row>
    <row r="44" spans="1:10" ht="12.75">
      <c r="A44" s="152"/>
      <c r="B44" s="152"/>
      <c r="C44" s="153"/>
      <c r="D44" s="154"/>
      <c r="E44" s="126"/>
      <c r="F44" s="153"/>
      <c r="G44" s="154"/>
      <c r="H44" s="126"/>
      <c r="I44" s="126"/>
      <c r="J44" s="20"/>
    </row>
    <row r="45" spans="1:10" ht="12.75">
      <c r="A45" s="157"/>
      <c r="B45" s="157"/>
      <c r="C45" s="157"/>
      <c r="D45" s="135"/>
      <c r="E45" s="135"/>
      <c r="F45" s="157"/>
      <c r="G45" s="135"/>
      <c r="H45" s="135"/>
      <c r="I45" s="135"/>
      <c r="J45" s="20"/>
    </row>
    <row r="46" spans="1:10" ht="12.75">
      <c r="A46" s="184" t="s">
        <v>348</v>
      </c>
      <c r="B46" s="211"/>
      <c r="C46" s="173"/>
      <c r="D46" s="174"/>
      <c r="E46" s="126"/>
      <c r="F46" s="179"/>
      <c r="G46" s="203"/>
      <c r="H46" s="203"/>
      <c r="I46" s="204"/>
      <c r="J46" s="20"/>
    </row>
    <row r="47" spans="1:10" ht="12.75">
      <c r="A47" s="152"/>
      <c r="B47" s="152"/>
      <c r="C47" s="208"/>
      <c r="D47" s="209"/>
      <c r="E47" s="126"/>
      <c r="F47" s="208"/>
      <c r="G47" s="210"/>
      <c r="H47" s="158"/>
      <c r="I47" s="158"/>
      <c r="J47" s="20"/>
    </row>
    <row r="48" spans="1:10" ht="12.75">
      <c r="A48" s="184" t="s">
        <v>78</v>
      </c>
      <c r="B48" s="211"/>
      <c r="C48" s="179" t="s">
        <v>386</v>
      </c>
      <c r="D48" s="216"/>
      <c r="E48" s="216"/>
      <c r="F48" s="216"/>
      <c r="G48" s="216"/>
      <c r="H48" s="216"/>
      <c r="I48" s="217"/>
      <c r="J48" s="20"/>
    </row>
    <row r="49" spans="1:10" ht="12.75">
      <c r="A49" s="133"/>
      <c r="B49" s="133"/>
      <c r="C49" s="137" t="s">
        <v>150</v>
      </c>
      <c r="D49" s="126"/>
      <c r="E49" s="126"/>
      <c r="F49" s="126"/>
      <c r="G49" s="126"/>
      <c r="H49" s="126"/>
      <c r="I49" s="126"/>
      <c r="J49" s="20"/>
    </row>
    <row r="50" spans="1:10" ht="12.75">
      <c r="A50" s="184" t="s">
        <v>151</v>
      </c>
      <c r="B50" s="211"/>
      <c r="C50" s="215" t="s">
        <v>387</v>
      </c>
      <c r="D50" s="213"/>
      <c r="E50" s="214"/>
      <c r="F50" s="126"/>
      <c r="G50" s="141" t="s">
        <v>152</v>
      </c>
      <c r="H50" s="215" t="s">
        <v>388</v>
      </c>
      <c r="I50" s="214"/>
      <c r="J50" s="20"/>
    </row>
    <row r="51" spans="1:10" ht="12.75">
      <c r="A51" s="133"/>
      <c r="B51" s="133"/>
      <c r="C51" s="137"/>
      <c r="D51" s="126"/>
      <c r="E51" s="126"/>
      <c r="F51" s="126"/>
      <c r="G51" s="126"/>
      <c r="H51" s="126"/>
      <c r="I51" s="126"/>
      <c r="J51" s="20"/>
    </row>
    <row r="52" spans="1:10" ht="12.75">
      <c r="A52" s="184" t="s">
        <v>189</v>
      </c>
      <c r="B52" s="211"/>
      <c r="C52" s="212" t="s">
        <v>389</v>
      </c>
      <c r="D52" s="213"/>
      <c r="E52" s="213"/>
      <c r="F52" s="213"/>
      <c r="G52" s="213"/>
      <c r="H52" s="213"/>
      <c r="I52" s="214"/>
      <c r="J52" s="20"/>
    </row>
    <row r="53" spans="1:10" ht="12.75">
      <c r="A53" s="133"/>
      <c r="B53" s="133"/>
      <c r="C53" s="126"/>
      <c r="D53" s="126"/>
      <c r="E53" s="126"/>
      <c r="F53" s="126"/>
      <c r="G53" s="126"/>
      <c r="H53" s="126"/>
      <c r="I53" s="126"/>
      <c r="J53" s="20"/>
    </row>
    <row r="54" spans="1:10" ht="12.75">
      <c r="A54" s="177" t="s">
        <v>285</v>
      </c>
      <c r="B54" s="178"/>
      <c r="C54" s="215" t="s">
        <v>397</v>
      </c>
      <c r="D54" s="213"/>
      <c r="E54" s="213"/>
      <c r="F54" s="213"/>
      <c r="G54" s="213"/>
      <c r="H54" s="213"/>
      <c r="I54" s="181"/>
      <c r="J54" s="20"/>
    </row>
    <row r="55" spans="1:10" ht="12.75">
      <c r="A55" s="135"/>
      <c r="B55" s="135"/>
      <c r="C55" s="221" t="s">
        <v>391</v>
      </c>
      <c r="D55" s="221"/>
      <c r="E55" s="221"/>
      <c r="F55" s="221"/>
      <c r="G55" s="221"/>
      <c r="H55" s="221"/>
      <c r="I55" s="159"/>
      <c r="J55" s="20"/>
    </row>
    <row r="56" spans="1:10" ht="12.75">
      <c r="A56" s="135"/>
      <c r="B56" s="135"/>
      <c r="C56" s="159"/>
      <c r="D56" s="159"/>
      <c r="E56" s="159"/>
      <c r="F56" s="159"/>
      <c r="G56" s="159"/>
      <c r="H56" s="159"/>
      <c r="I56" s="159"/>
      <c r="J56" s="20"/>
    </row>
    <row r="57" spans="1:10" ht="12.75">
      <c r="A57" s="135"/>
      <c r="B57" s="224" t="s">
        <v>79</v>
      </c>
      <c r="C57" s="225"/>
      <c r="D57" s="225"/>
      <c r="E57" s="225"/>
      <c r="F57" s="160"/>
      <c r="G57" s="160"/>
      <c r="H57" s="160"/>
      <c r="I57" s="160"/>
      <c r="J57" s="20"/>
    </row>
    <row r="58" spans="1:10" ht="12.75">
      <c r="A58" s="135"/>
      <c r="B58" s="222" t="s">
        <v>365</v>
      </c>
      <c r="C58" s="223"/>
      <c r="D58" s="223"/>
      <c r="E58" s="223"/>
      <c r="F58" s="223"/>
      <c r="G58" s="223"/>
      <c r="H58" s="223"/>
      <c r="I58" s="223"/>
      <c r="J58" s="20"/>
    </row>
    <row r="59" spans="1:10" ht="12.75">
      <c r="A59" s="135"/>
      <c r="B59" s="222" t="s">
        <v>366</v>
      </c>
      <c r="C59" s="223"/>
      <c r="D59" s="223"/>
      <c r="E59" s="223"/>
      <c r="F59" s="223"/>
      <c r="G59" s="223"/>
      <c r="H59" s="223"/>
      <c r="I59" s="160"/>
      <c r="J59" s="20"/>
    </row>
    <row r="60" spans="1:10" ht="12.75">
      <c r="A60" s="135"/>
      <c r="B60" s="222" t="s">
        <v>367</v>
      </c>
      <c r="C60" s="223"/>
      <c r="D60" s="223"/>
      <c r="E60" s="223"/>
      <c r="F60" s="223"/>
      <c r="G60" s="223"/>
      <c r="H60" s="223"/>
      <c r="I60" s="223"/>
      <c r="J60" s="20"/>
    </row>
    <row r="61" spans="1:10" ht="12.75">
      <c r="A61" s="135"/>
      <c r="B61" s="222" t="s">
        <v>368</v>
      </c>
      <c r="C61" s="223"/>
      <c r="D61" s="223"/>
      <c r="E61" s="223"/>
      <c r="F61" s="223"/>
      <c r="G61" s="223"/>
      <c r="H61" s="223"/>
      <c r="I61" s="223"/>
      <c r="J61" s="20"/>
    </row>
    <row r="62" spans="1:10" ht="12.75">
      <c r="A62" s="135"/>
      <c r="B62" s="161"/>
      <c r="C62" s="161"/>
      <c r="D62" s="161"/>
      <c r="E62" s="161"/>
      <c r="F62" s="161"/>
      <c r="G62" s="161"/>
      <c r="H62" s="162"/>
      <c r="I62" s="162"/>
      <c r="J62" s="26"/>
    </row>
    <row r="63" spans="1:10" ht="13.5" customHeight="1">
      <c r="A63" s="135"/>
      <c r="B63" s="161"/>
      <c r="C63" s="161"/>
      <c r="D63" s="161"/>
      <c r="E63" s="161"/>
      <c r="F63" s="161"/>
      <c r="G63" s="163" t="s">
        <v>399</v>
      </c>
      <c r="H63" s="163"/>
      <c r="I63" s="164" t="s">
        <v>400</v>
      </c>
      <c r="J63" s="26"/>
    </row>
    <row r="64" spans="1:10" ht="17.25" customHeight="1">
      <c r="A64" s="135"/>
      <c r="B64" s="161"/>
      <c r="C64" s="161"/>
      <c r="D64" s="161"/>
      <c r="E64" s="161"/>
      <c r="F64" s="161"/>
      <c r="G64" s="165"/>
      <c r="H64" s="163"/>
      <c r="I64" s="164"/>
      <c r="J64" s="26"/>
    </row>
    <row r="65" spans="1:10" ht="13.5" thickBot="1">
      <c r="A65" s="166" t="s">
        <v>80</v>
      </c>
      <c r="B65" s="126"/>
      <c r="C65" s="126"/>
      <c r="D65" s="126"/>
      <c r="E65" s="126"/>
      <c r="F65" s="126"/>
      <c r="G65" s="165" t="s">
        <v>404</v>
      </c>
      <c r="H65" s="167"/>
      <c r="I65" s="168" t="s">
        <v>401</v>
      </c>
      <c r="J65" s="26"/>
    </row>
    <row r="66" spans="1:10" ht="12.75">
      <c r="A66" s="126"/>
      <c r="B66" s="126"/>
      <c r="C66" s="126"/>
      <c r="D66" s="126"/>
      <c r="E66" s="135"/>
      <c r="F66" s="126" t="s">
        <v>403</v>
      </c>
      <c r="G66" s="218" t="s">
        <v>402</v>
      </c>
      <c r="H66" s="219"/>
      <c r="I66" s="220"/>
      <c r="J66" s="26"/>
    </row>
    <row r="67" spans="1:11" ht="12.75">
      <c r="A67" s="169"/>
      <c r="B67" s="169"/>
      <c r="C67" s="126"/>
      <c r="D67" s="126"/>
      <c r="E67" s="126"/>
      <c r="F67" s="126"/>
      <c r="G67" s="116"/>
      <c r="H67" s="116"/>
      <c r="I67" s="116"/>
      <c r="J67" s="26"/>
      <c r="K67" s="46"/>
    </row>
    <row r="68" spans="1:11" ht="12.75">
      <c r="A68" s="46"/>
      <c r="B68" s="46"/>
      <c r="C68" s="46"/>
      <c r="D68" s="46"/>
      <c r="E68" s="46"/>
      <c r="F68" s="46"/>
      <c r="G68" s="94"/>
      <c r="H68" s="94"/>
      <c r="I68" s="94"/>
      <c r="J68" s="46"/>
      <c r="K68" s="46"/>
    </row>
  </sheetData>
  <sheetProtection/>
  <mergeCells count="72">
    <mergeCell ref="A42:D42"/>
    <mergeCell ref="G66:I66"/>
    <mergeCell ref="C55:H55"/>
    <mergeCell ref="A54:B54"/>
    <mergeCell ref="C54:I54"/>
    <mergeCell ref="B61:I61"/>
    <mergeCell ref="B57:E57"/>
    <mergeCell ref="B58:I58"/>
    <mergeCell ref="B59:H59"/>
    <mergeCell ref="B60:I60"/>
    <mergeCell ref="A38:D38"/>
    <mergeCell ref="E38:G38"/>
    <mergeCell ref="F47:G47"/>
    <mergeCell ref="A52:B52"/>
    <mergeCell ref="C52:I52"/>
    <mergeCell ref="H50:I50"/>
    <mergeCell ref="E42:G42"/>
    <mergeCell ref="H42:I42"/>
    <mergeCell ref="A46:B46"/>
    <mergeCell ref="C46:D46"/>
    <mergeCell ref="F46:I46"/>
    <mergeCell ref="A48:B48"/>
    <mergeCell ref="C48:I48"/>
    <mergeCell ref="C47:D47"/>
    <mergeCell ref="A50:B50"/>
    <mergeCell ref="C50:E50"/>
    <mergeCell ref="H32:I32"/>
    <mergeCell ref="A40:D40"/>
    <mergeCell ref="E40:G40"/>
    <mergeCell ref="H40:I40"/>
    <mergeCell ref="D33:G33"/>
    <mergeCell ref="A34:D34"/>
    <mergeCell ref="E34:G34"/>
    <mergeCell ref="H34:I34"/>
    <mergeCell ref="C39:D39"/>
    <mergeCell ref="F39:G39"/>
    <mergeCell ref="H36:I36"/>
    <mergeCell ref="H38:I38"/>
    <mergeCell ref="A32:D32"/>
    <mergeCell ref="E32:G32"/>
    <mergeCell ref="A36:D36"/>
    <mergeCell ref="E36:G36"/>
    <mergeCell ref="G24:H24"/>
    <mergeCell ref="A26:B26"/>
    <mergeCell ref="D26:G26"/>
    <mergeCell ref="A30:D30"/>
    <mergeCell ref="E30:G30"/>
    <mergeCell ref="H30:I30"/>
    <mergeCell ref="A28:B28"/>
    <mergeCell ref="G28:H28"/>
    <mergeCell ref="A24:B24"/>
    <mergeCell ref="D24:F24"/>
    <mergeCell ref="C18:I18"/>
    <mergeCell ref="A20:B20"/>
    <mergeCell ref="C20:I20"/>
    <mergeCell ref="A22:B22"/>
    <mergeCell ref="C22:I22"/>
    <mergeCell ref="A18:B18"/>
    <mergeCell ref="F16:I16"/>
    <mergeCell ref="A14:C14"/>
    <mergeCell ref="A11:B12"/>
    <mergeCell ref="C11:D11"/>
    <mergeCell ref="A13:B13"/>
    <mergeCell ref="C13:I13"/>
    <mergeCell ref="A16:B16"/>
    <mergeCell ref="C16:D16"/>
    <mergeCell ref="A9:B9"/>
    <mergeCell ref="C9:D9"/>
    <mergeCell ref="A3:D3"/>
    <mergeCell ref="A5:I5"/>
    <mergeCell ref="A7:B7"/>
    <mergeCell ref="C7:D7"/>
  </mergeCells>
  <conditionalFormatting sqref="H31">
    <cfRule type="cellIs" priority="1" dxfId="4" operator="equal" stopIfTrue="1">
      <formula>"DA"</formula>
    </cfRule>
  </conditionalFormatting>
  <conditionalFormatting sqref="H3">
    <cfRule type="cellIs" priority="2" dxfId="2" operator="lessThan" stopIfTrue="1">
      <formula>'OPCI PODACI'!#REF!</formula>
    </cfRule>
  </conditionalFormatting>
  <dataValidations count="1">
    <dataValidation allowBlank="1" sqref="E2:IV62 G63:I66 J63:IV67 E68:IV65536 A1:D65536 E63:F67"/>
  </dataValidations>
  <hyperlinks>
    <hyperlink ref="C22" r:id="rId1" display="www.crosig.hr"/>
    <hyperlink ref="C52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I28 C7 C9 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12">
      <selection activeCell="G23" sqref="G23"/>
    </sheetView>
  </sheetViews>
  <sheetFormatPr defaultColWidth="9.140625" defaultRowHeight="12.75"/>
  <cols>
    <col min="1" max="4" width="9.140625" style="28" customWidth="1"/>
    <col min="5" max="5" width="20.8515625" style="28" customWidth="1"/>
    <col min="6" max="6" width="9.140625" style="28" customWidth="1"/>
    <col min="7" max="7" width="12.140625" style="28" customWidth="1"/>
    <col min="8" max="8" width="12.28125" style="28" bestFit="1" customWidth="1"/>
    <col min="9" max="9" width="9.140625" style="28" customWidth="1"/>
    <col min="10" max="10" width="13.140625" style="28" customWidth="1"/>
    <col min="11" max="11" width="13.00390625" style="28" customWidth="1"/>
    <col min="12" max="16384" width="9.140625" style="28" customWidth="1"/>
  </cols>
  <sheetData>
    <row r="1" spans="1:12" ht="12.75">
      <c r="A1" s="253" t="s">
        <v>201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7"/>
    </row>
    <row r="2" spans="1:12" ht="12.75">
      <c r="A2" s="255" t="s">
        <v>394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7"/>
    </row>
    <row r="3" spans="1:12" ht="12.75">
      <c r="A3" s="99"/>
      <c r="B3" s="100"/>
      <c r="C3" s="100"/>
      <c r="D3" s="100"/>
      <c r="E3" s="100"/>
      <c r="F3" s="257"/>
      <c r="G3" s="257"/>
      <c r="H3" s="96"/>
      <c r="I3" s="100"/>
      <c r="J3" s="100"/>
      <c r="K3" s="257" t="s">
        <v>57</v>
      </c>
      <c r="L3" s="257"/>
    </row>
    <row r="4" spans="1:12" ht="12.75">
      <c r="A4" s="248" t="s">
        <v>1</v>
      </c>
      <c r="B4" s="249"/>
      <c r="C4" s="249"/>
      <c r="D4" s="249"/>
      <c r="E4" s="249"/>
      <c r="F4" s="248" t="s">
        <v>219</v>
      </c>
      <c r="G4" s="248" t="s">
        <v>370</v>
      </c>
      <c r="H4" s="249"/>
      <c r="I4" s="249"/>
      <c r="J4" s="248" t="s">
        <v>371</v>
      </c>
      <c r="K4" s="249"/>
      <c r="L4" s="249"/>
    </row>
    <row r="5" spans="1:12" ht="12.75">
      <c r="A5" s="249"/>
      <c r="B5" s="249"/>
      <c r="C5" s="249"/>
      <c r="D5" s="249"/>
      <c r="E5" s="249"/>
      <c r="F5" s="249"/>
      <c r="G5" s="31" t="s">
        <v>358</v>
      </c>
      <c r="H5" s="31" t="s">
        <v>359</v>
      </c>
      <c r="I5" s="31" t="s">
        <v>360</v>
      </c>
      <c r="J5" s="31" t="s">
        <v>358</v>
      </c>
      <c r="K5" s="31" t="s">
        <v>359</v>
      </c>
      <c r="L5" s="31" t="s">
        <v>360</v>
      </c>
    </row>
    <row r="6" spans="1:12" ht="12.75">
      <c r="A6" s="248">
        <v>1</v>
      </c>
      <c r="B6" s="248"/>
      <c r="C6" s="248"/>
      <c r="D6" s="248"/>
      <c r="E6" s="248"/>
      <c r="F6" s="32">
        <v>2</v>
      </c>
      <c r="G6" s="32">
        <v>3</v>
      </c>
      <c r="H6" s="32">
        <v>4</v>
      </c>
      <c r="I6" s="32" t="s">
        <v>55</v>
      </c>
      <c r="J6" s="32">
        <v>6</v>
      </c>
      <c r="K6" s="32">
        <v>7</v>
      </c>
      <c r="L6" s="32" t="s">
        <v>56</v>
      </c>
    </row>
    <row r="7" spans="1:12" ht="12.75">
      <c r="A7" s="250" t="s">
        <v>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2"/>
    </row>
    <row r="8" spans="1:12" ht="12.75">
      <c r="A8" s="240" t="s">
        <v>153</v>
      </c>
      <c r="B8" s="246"/>
      <c r="C8" s="246"/>
      <c r="D8" s="241"/>
      <c r="E8" s="247"/>
      <c r="F8" s="47">
        <v>1</v>
      </c>
      <c r="G8" s="48">
        <f>G9+G10</f>
        <v>0</v>
      </c>
      <c r="H8" s="49">
        <f>H9+H10</f>
        <v>0</v>
      </c>
      <c r="I8" s="50">
        <f>SUM(G8:H8)</f>
        <v>0</v>
      </c>
      <c r="J8" s="48">
        <f>J9+J10</f>
        <v>0</v>
      </c>
      <c r="K8" s="49">
        <f>K9+K10</f>
        <v>0</v>
      </c>
      <c r="L8" s="50">
        <f>SUM(J8:K8)</f>
        <v>0</v>
      </c>
    </row>
    <row r="9" spans="1:12" ht="12.75">
      <c r="A9" s="226" t="s">
        <v>309</v>
      </c>
      <c r="B9" s="227"/>
      <c r="C9" s="227"/>
      <c r="D9" s="227"/>
      <c r="E9" s="228"/>
      <c r="F9" s="51">
        <v>2</v>
      </c>
      <c r="G9" s="2"/>
      <c r="H9" s="3"/>
      <c r="I9" s="29">
        <f aca="true" t="shared" si="0" ref="I9:I72">SUM(G9:H9)</f>
        <v>0</v>
      </c>
      <c r="J9" s="2"/>
      <c r="K9" s="3"/>
      <c r="L9" s="29">
        <f aca="true" t="shared" si="1" ref="L9:L72">SUM(J9:K9)</f>
        <v>0</v>
      </c>
    </row>
    <row r="10" spans="1:12" ht="12.75">
      <c r="A10" s="226" t="s">
        <v>310</v>
      </c>
      <c r="B10" s="227"/>
      <c r="C10" s="227"/>
      <c r="D10" s="227"/>
      <c r="E10" s="228"/>
      <c r="F10" s="51">
        <v>3</v>
      </c>
      <c r="G10" s="2"/>
      <c r="H10" s="3"/>
      <c r="I10" s="29">
        <f t="shared" si="0"/>
        <v>0</v>
      </c>
      <c r="J10" s="2"/>
      <c r="K10" s="3"/>
      <c r="L10" s="29">
        <f t="shared" si="1"/>
        <v>0</v>
      </c>
    </row>
    <row r="11" spans="1:12" ht="12.75">
      <c r="A11" s="229" t="s">
        <v>154</v>
      </c>
      <c r="B11" s="230"/>
      <c r="C11" s="230"/>
      <c r="D11" s="227"/>
      <c r="E11" s="228"/>
      <c r="F11" s="51">
        <v>4</v>
      </c>
      <c r="G11" s="52">
        <f>G12+G13</f>
        <v>0</v>
      </c>
      <c r="H11" s="53">
        <f>H12+H13</f>
        <v>14770503.22</v>
      </c>
      <c r="I11" s="29">
        <f t="shared" si="0"/>
        <v>14770503.22</v>
      </c>
      <c r="J11" s="52">
        <f>J12+J13</f>
        <v>0</v>
      </c>
      <c r="K11" s="53">
        <f>K12+K13</f>
        <v>13004428.81</v>
      </c>
      <c r="L11" s="29">
        <f t="shared" si="1"/>
        <v>13004428.81</v>
      </c>
    </row>
    <row r="12" spans="1:12" ht="12.75">
      <c r="A12" s="226" t="s">
        <v>311</v>
      </c>
      <c r="B12" s="227"/>
      <c r="C12" s="227"/>
      <c r="D12" s="227"/>
      <c r="E12" s="228"/>
      <c r="F12" s="51">
        <v>5</v>
      </c>
      <c r="G12" s="2"/>
      <c r="H12" s="3"/>
      <c r="I12" s="29">
        <f t="shared" si="0"/>
        <v>0</v>
      </c>
      <c r="J12" s="2"/>
      <c r="K12" s="3"/>
      <c r="L12" s="29">
        <f t="shared" si="1"/>
        <v>0</v>
      </c>
    </row>
    <row r="13" spans="1:12" ht="12.75">
      <c r="A13" s="226" t="s">
        <v>312</v>
      </c>
      <c r="B13" s="227"/>
      <c r="C13" s="227"/>
      <c r="D13" s="227"/>
      <c r="E13" s="228"/>
      <c r="F13" s="51">
        <v>6</v>
      </c>
      <c r="G13" s="2"/>
      <c r="H13" s="56">
        <v>14770503.22</v>
      </c>
      <c r="I13" s="29">
        <f t="shared" si="0"/>
        <v>14770503.22</v>
      </c>
      <c r="J13" s="2"/>
      <c r="K13" s="3">
        <v>13004428.81</v>
      </c>
      <c r="L13" s="29">
        <f t="shared" si="1"/>
        <v>13004428.81</v>
      </c>
    </row>
    <row r="14" spans="1:12" ht="12.75">
      <c r="A14" s="229" t="s">
        <v>155</v>
      </c>
      <c r="B14" s="230"/>
      <c r="C14" s="230"/>
      <c r="D14" s="227"/>
      <c r="E14" s="228"/>
      <c r="F14" s="51">
        <v>7</v>
      </c>
      <c r="G14" s="52">
        <f>G15+G16+G17</f>
        <v>0</v>
      </c>
      <c r="H14" s="53">
        <f>H15+H16+H17</f>
        <v>925569386.7</v>
      </c>
      <c r="I14" s="29">
        <f t="shared" si="0"/>
        <v>925569386.7</v>
      </c>
      <c r="J14" s="52">
        <f>J15+J16+J17</f>
        <v>0</v>
      </c>
      <c r="K14" s="53">
        <f>K15+K16+K17</f>
        <v>926906320.8399999</v>
      </c>
      <c r="L14" s="29">
        <f t="shared" si="1"/>
        <v>926906320.8399999</v>
      </c>
    </row>
    <row r="15" spans="1:12" ht="12.75">
      <c r="A15" s="226" t="s">
        <v>313</v>
      </c>
      <c r="B15" s="227"/>
      <c r="C15" s="227"/>
      <c r="D15" s="227"/>
      <c r="E15" s="228"/>
      <c r="F15" s="51">
        <v>8</v>
      </c>
      <c r="G15" s="2"/>
      <c r="H15" s="56">
        <v>894713566.74</v>
      </c>
      <c r="I15" s="29">
        <f t="shared" si="0"/>
        <v>894713566.74</v>
      </c>
      <c r="J15" s="2"/>
      <c r="K15" s="56">
        <v>901634940.37</v>
      </c>
      <c r="L15" s="29">
        <f t="shared" si="1"/>
        <v>901634940.37</v>
      </c>
    </row>
    <row r="16" spans="1:12" ht="12.75">
      <c r="A16" s="226" t="s">
        <v>314</v>
      </c>
      <c r="B16" s="227"/>
      <c r="C16" s="227"/>
      <c r="D16" s="227"/>
      <c r="E16" s="228"/>
      <c r="F16" s="51">
        <v>9</v>
      </c>
      <c r="G16" s="2"/>
      <c r="H16" s="56">
        <v>25380438.47</v>
      </c>
      <c r="I16" s="29">
        <f t="shared" si="0"/>
        <v>25380438.47</v>
      </c>
      <c r="J16" s="2"/>
      <c r="K16" s="56">
        <v>19413792.41</v>
      </c>
      <c r="L16" s="29">
        <f t="shared" si="1"/>
        <v>19413792.41</v>
      </c>
    </row>
    <row r="17" spans="1:12" ht="12.75">
      <c r="A17" s="226" t="s">
        <v>315</v>
      </c>
      <c r="B17" s="227"/>
      <c r="C17" s="227"/>
      <c r="D17" s="227"/>
      <c r="E17" s="228"/>
      <c r="F17" s="51">
        <v>10</v>
      </c>
      <c r="G17" s="2"/>
      <c r="H17" s="56">
        <v>5475381.49</v>
      </c>
      <c r="I17" s="29">
        <f t="shared" si="0"/>
        <v>5475381.49</v>
      </c>
      <c r="J17" s="2"/>
      <c r="K17" s="56">
        <v>5857588.06</v>
      </c>
      <c r="L17" s="29">
        <f t="shared" si="1"/>
        <v>5857588.06</v>
      </c>
    </row>
    <row r="18" spans="1:12" ht="12.75">
      <c r="A18" s="229" t="s">
        <v>156</v>
      </c>
      <c r="B18" s="230"/>
      <c r="C18" s="230"/>
      <c r="D18" s="227"/>
      <c r="E18" s="228"/>
      <c r="F18" s="51">
        <v>11</v>
      </c>
      <c r="G18" s="52">
        <f>G19+G20+G24+G43</f>
        <v>2121439941.7399998</v>
      </c>
      <c r="H18" s="53">
        <f>H19+H20+H24+H43</f>
        <v>3577858429.79</v>
      </c>
      <c r="I18" s="29">
        <f t="shared" si="0"/>
        <v>5699298371.53</v>
      </c>
      <c r="J18" s="52">
        <f>J19+J20+J24+J43</f>
        <v>2227908341.62</v>
      </c>
      <c r="K18" s="53">
        <f>K19+K20+K24+K43</f>
        <v>4189720545.9700003</v>
      </c>
      <c r="L18" s="29">
        <f t="shared" si="1"/>
        <v>6417628887.59</v>
      </c>
    </row>
    <row r="19" spans="1:12" ht="25.5" customHeight="1">
      <c r="A19" s="229" t="s">
        <v>316</v>
      </c>
      <c r="B19" s="230"/>
      <c r="C19" s="230"/>
      <c r="D19" s="227"/>
      <c r="E19" s="228"/>
      <c r="F19" s="51">
        <v>12</v>
      </c>
      <c r="G19" s="2"/>
      <c r="H19" s="56">
        <v>656118193.78</v>
      </c>
      <c r="I19" s="29">
        <f t="shared" si="0"/>
        <v>656118193.78</v>
      </c>
      <c r="J19" s="2"/>
      <c r="K19" s="56">
        <v>664819881.08</v>
      </c>
      <c r="L19" s="29">
        <f t="shared" si="1"/>
        <v>664819881.08</v>
      </c>
    </row>
    <row r="20" spans="1:12" ht="21" customHeight="1">
      <c r="A20" s="229" t="s">
        <v>157</v>
      </c>
      <c r="B20" s="230"/>
      <c r="C20" s="230"/>
      <c r="D20" s="227"/>
      <c r="E20" s="228"/>
      <c r="F20" s="51">
        <v>13</v>
      </c>
      <c r="G20" s="52">
        <f>SUM(G21:G23)</f>
        <v>0</v>
      </c>
      <c r="H20" s="53">
        <f>SUM(H21:H23)</f>
        <v>395148028.05</v>
      </c>
      <c r="I20" s="29">
        <f t="shared" si="0"/>
        <v>395148028.05</v>
      </c>
      <c r="J20" s="52">
        <f>SUM(J21:J23)</f>
        <v>0</v>
      </c>
      <c r="K20" s="53">
        <f>SUM(K21:K23)</f>
        <v>446318128.05</v>
      </c>
      <c r="L20" s="29">
        <f t="shared" si="1"/>
        <v>446318128.05</v>
      </c>
    </row>
    <row r="21" spans="1:12" ht="12.75">
      <c r="A21" s="226" t="s">
        <v>317</v>
      </c>
      <c r="B21" s="227"/>
      <c r="C21" s="227"/>
      <c r="D21" s="227"/>
      <c r="E21" s="228"/>
      <c r="F21" s="51">
        <v>14</v>
      </c>
      <c r="G21" s="2"/>
      <c r="H21" s="56">
        <v>390888328.05</v>
      </c>
      <c r="I21" s="29">
        <f t="shared" si="0"/>
        <v>390888328.05</v>
      </c>
      <c r="J21" s="2"/>
      <c r="K21" s="56">
        <v>414058428.05</v>
      </c>
      <c r="L21" s="29">
        <f t="shared" si="1"/>
        <v>414058428.05</v>
      </c>
    </row>
    <row r="22" spans="1:12" ht="12.75">
      <c r="A22" s="226" t="s">
        <v>318</v>
      </c>
      <c r="B22" s="227"/>
      <c r="C22" s="227"/>
      <c r="D22" s="227"/>
      <c r="E22" s="228"/>
      <c r="F22" s="51">
        <v>15</v>
      </c>
      <c r="G22" s="2"/>
      <c r="H22" s="56">
        <v>4259700</v>
      </c>
      <c r="I22" s="29">
        <f t="shared" si="0"/>
        <v>4259700</v>
      </c>
      <c r="J22" s="2"/>
      <c r="K22" s="56">
        <v>4259700</v>
      </c>
      <c r="L22" s="29">
        <f t="shared" si="1"/>
        <v>4259700</v>
      </c>
    </row>
    <row r="23" spans="1:12" ht="12.75">
      <c r="A23" s="226" t="s">
        <v>319</v>
      </c>
      <c r="B23" s="227"/>
      <c r="C23" s="227"/>
      <c r="D23" s="227"/>
      <c r="E23" s="228"/>
      <c r="F23" s="51">
        <v>16</v>
      </c>
      <c r="G23" s="2"/>
      <c r="H23" s="3"/>
      <c r="I23" s="29">
        <f t="shared" si="0"/>
        <v>0</v>
      </c>
      <c r="J23" s="2"/>
      <c r="K23" s="56">
        <v>28000000</v>
      </c>
      <c r="L23" s="29">
        <f t="shared" si="1"/>
        <v>28000000</v>
      </c>
    </row>
    <row r="24" spans="1:12" ht="12.75">
      <c r="A24" s="229" t="s">
        <v>158</v>
      </c>
      <c r="B24" s="230"/>
      <c r="C24" s="230"/>
      <c r="D24" s="227"/>
      <c r="E24" s="228"/>
      <c r="F24" s="51">
        <v>17</v>
      </c>
      <c r="G24" s="52">
        <f>G25+G28+G33+G39</f>
        <v>2121439941.7399998</v>
      </c>
      <c r="H24" s="53">
        <f>H25+H28+H33+H39</f>
        <v>2526592207.96</v>
      </c>
      <c r="I24" s="29">
        <f t="shared" si="0"/>
        <v>4648032149.7</v>
      </c>
      <c r="J24" s="52">
        <f>J25+J28+J33+J39</f>
        <v>2227908341.62</v>
      </c>
      <c r="K24" s="53">
        <f>K25+K28+K33+K39</f>
        <v>3078582536.84</v>
      </c>
      <c r="L24" s="29">
        <f t="shared" si="1"/>
        <v>5306490878.46</v>
      </c>
    </row>
    <row r="25" spans="1:12" ht="12.75">
      <c r="A25" s="226" t="s">
        <v>159</v>
      </c>
      <c r="B25" s="227"/>
      <c r="C25" s="227"/>
      <c r="D25" s="227"/>
      <c r="E25" s="228"/>
      <c r="F25" s="51">
        <v>18</v>
      </c>
      <c r="G25" s="52">
        <f>G26+G27</f>
        <v>1574485380.85</v>
      </c>
      <c r="H25" s="53">
        <f>H26+H27</f>
        <v>1064379005.28</v>
      </c>
      <c r="I25" s="29">
        <f>SUM(G25:H25)</f>
        <v>2638864386.13</v>
      </c>
      <c r="J25" s="52">
        <f>J26+J27</f>
        <v>1420795535.17</v>
      </c>
      <c r="K25" s="53">
        <f>K26+K27</f>
        <v>818456368.01</v>
      </c>
      <c r="L25" s="29">
        <f>SUM(J25:K25)</f>
        <v>2239251903.1800003</v>
      </c>
    </row>
    <row r="26" spans="1:12" ht="22.5" customHeight="1">
      <c r="A26" s="226" t="s">
        <v>320</v>
      </c>
      <c r="B26" s="227"/>
      <c r="C26" s="227"/>
      <c r="D26" s="227"/>
      <c r="E26" s="228"/>
      <c r="F26" s="51">
        <v>19</v>
      </c>
      <c r="G26" s="57">
        <v>1574485380.85</v>
      </c>
      <c r="H26" s="56">
        <v>1064379005.28</v>
      </c>
      <c r="I26" s="29">
        <f t="shared" si="0"/>
        <v>2638864386.13</v>
      </c>
      <c r="J26" s="57">
        <v>1420795535.17</v>
      </c>
      <c r="K26" s="56">
        <v>818456368.01</v>
      </c>
      <c r="L26" s="29">
        <f t="shared" si="1"/>
        <v>2239251903.1800003</v>
      </c>
    </row>
    <row r="27" spans="1:12" ht="12.75">
      <c r="A27" s="226" t="s">
        <v>321</v>
      </c>
      <c r="B27" s="227"/>
      <c r="C27" s="227"/>
      <c r="D27" s="227"/>
      <c r="E27" s="228"/>
      <c r="F27" s="51">
        <v>20</v>
      </c>
      <c r="G27" s="2"/>
      <c r="H27" s="3"/>
      <c r="I27" s="29">
        <f t="shared" si="0"/>
        <v>0</v>
      </c>
      <c r="J27" s="2"/>
      <c r="K27" s="3"/>
      <c r="L27" s="29">
        <f t="shared" si="1"/>
        <v>0</v>
      </c>
    </row>
    <row r="28" spans="1:12" ht="12.75">
      <c r="A28" s="226" t="s">
        <v>160</v>
      </c>
      <c r="B28" s="227"/>
      <c r="C28" s="227"/>
      <c r="D28" s="227"/>
      <c r="E28" s="228"/>
      <c r="F28" s="51">
        <v>21</v>
      </c>
      <c r="G28" s="52">
        <f>SUM(G29:G32)</f>
        <v>36445188.56</v>
      </c>
      <c r="H28" s="53">
        <f>SUM(H29:H32)</f>
        <v>240102550.88</v>
      </c>
      <c r="I28" s="29">
        <f>SUM(G28:H28)</f>
        <v>276547739.44</v>
      </c>
      <c r="J28" s="52">
        <f>SUM(J29:J32)</f>
        <v>260996769.97</v>
      </c>
      <c r="K28" s="53">
        <f>SUM(K29:K32)</f>
        <v>578249363.6</v>
      </c>
      <c r="L28" s="29">
        <f>SUM(J28:K28)</f>
        <v>839246133.57</v>
      </c>
    </row>
    <row r="29" spans="1:12" ht="12.75">
      <c r="A29" s="226" t="s">
        <v>322</v>
      </c>
      <c r="B29" s="227"/>
      <c r="C29" s="227"/>
      <c r="D29" s="227"/>
      <c r="E29" s="228"/>
      <c r="F29" s="51">
        <v>22</v>
      </c>
      <c r="G29" s="57">
        <v>34232695.06</v>
      </c>
      <c r="H29" s="56">
        <v>215343481.55</v>
      </c>
      <c r="I29" s="29">
        <f t="shared" si="0"/>
        <v>249576176.61</v>
      </c>
      <c r="J29" s="57">
        <v>33859493.32</v>
      </c>
      <c r="K29" s="56">
        <v>280512232.7</v>
      </c>
      <c r="L29" s="29">
        <f t="shared" si="1"/>
        <v>314371726.02</v>
      </c>
    </row>
    <row r="30" spans="1:12" ht="24" customHeight="1">
      <c r="A30" s="226" t="s">
        <v>323</v>
      </c>
      <c r="B30" s="227"/>
      <c r="C30" s="227"/>
      <c r="D30" s="227"/>
      <c r="E30" s="228"/>
      <c r="F30" s="51">
        <v>23</v>
      </c>
      <c r="G30" s="57"/>
      <c r="H30" s="56"/>
      <c r="I30" s="29">
        <f t="shared" si="0"/>
        <v>0</v>
      </c>
      <c r="J30" s="57">
        <v>227137276.65</v>
      </c>
      <c r="K30" s="56">
        <v>267969366.75</v>
      </c>
      <c r="L30" s="29">
        <f t="shared" si="1"/>
        <v>495106643.4</v>
      </c>
    </row>
    <row r="31" spans="1:12" ht="12.75">
      <c r="A31" s="226" t="s">
        <v>324</v>
      </c>
      <c r="B31" s="227"/>
      <c r="C31" s="227"/>
      <c r="D31" s="227"/>
      <c r="E31" s="228"/>
      <c r="F31" s="51">
        <v>24</v>
      </c>
      <c r="G31" s="57">
        <v>2212493.5</v>
      </c>
      <c r="H31" s="56">
        <v>24759069.33</v>
      </c>
      <c r="I31" s="29">
        <f t="shared" si="0"/>
        <v>26971562.83</v>
      </c>
      <c r="J31" s="57"/>
      <c r="K31" s="56">
        <v>29767764.15</v>
      </c>
      <c r="L31" s="29">
        <f t="shared" si="1"/>
        <v>29767764.15</v>
      </c>
    </row>
    <row r="32" spans="1:12" ht="12.75">
      <c r="A32" s="226" t="s">
        <v>325</v>
      </c>
      <c r="B32" s="227"/>
      <c r="C32" s="227"/>
      <c r="D32" s="227"/>
      <c r="E32" s="228"/>
      <c r="F32" s="51">
        <v>25</v>
      </c>
      <c r="G32" s="57"/>
      <c r="H32" s="56"/>
      <c r="I32" s="29">
        <f t="shared" si="0"/>
        <v>0</v>
      </c>
      <c r="J32" s="57"/>
      <c r="K32" s="56"/>
      <c r="L32" s="29">
        <f t="shared" si="1"/>
        <v>0</v>
      </c>
    </row>
    <row r="33" spans="1:12" ht="12.75">
      <c r="A33" s="226" t="s">
        <v>161</v>
      </c>
      <c r="B33" s="227"/>
      <c r="C33" s="227"/>
      <c r="D33" s="227"/>
      <c r="E33" s="228"/>
      <c r="F33" s="51">
        <v>26</v>
      </c>
      <c r="G33" s="52">
        <f>SUM(G34:G38)</f>
        <v>98613450.67</v>
      </c>
      <c r="H33" s="53">
        <f>SUM(H34:H38)</f>
        <v>430616857.52</v>
      </c>
      <c r="I33" s="29">
        <f t="shared" si="0"/>
        <v>529230308.19</v>
      </c>
      <c r="J33" s="53">
        <f>SUM(J34:J38)</f>
        <v>128247507.76</v>
      </c>
      <c r="K33" s="53">
        <f>SUM(K34:K38)</f>
        <v>434890904.38</v>
      </c>
      <c r="L33" s="29">
        <f t="shared" si="1"/>
        <v>563138412.14</v>
      </c>
    </row>
    <row r="34" spans="1:12" ht="12.75">
      <c r="A34" s="226" t="s">
        <v>326</v>
      </c>
      <c r="B34" s="227"/>
      <c r="C34" s="227"/>
      <c r="D34" s="227"/>
      <c r="E34" s="228"/>
      <c r="F34" s="51">
        <v>27</v>
      </c>
      <c r="G34" s="57"/>
      <c r="H34" s="56">
        <v>9685686.46</v>
      </c>
      <c r="I34" s="29">
        <f t="shared" si="0"/>
        <v>9685686.46</v>
      </c>
      <c r="J34" s="57"/>
      <c r="K34" s="56">
        <v>14837666.43</v>
      </c>
      <c r="L34" s="29">
        <f t="shared" si="1"/>
        <v>14837666.43</v>
      </c>
    </row>
    <row r="35" spans="1:12" ht="24" customHeight="1">
      <c r="A35" s="226" t="s">
        <v>327</v>
      </c>
      <c r="B35" s="227"/>
      <c r="C35" s="227"/>
      <c r="D35" s="227"/>
      <c r="E35" s="228"/>
      <c r="F35" s="51">
        <v>28</v>
      </c>
      <c r="G35" s="57">
        <v>79886386.43</v>
      </c>
      <c r="H35" s="56">
        <v>101767694.26</v>
      </c>
      <c r="I35" s="29">
        <f t="shared" si="0"/>
        <v>181654080.69</v>
      </c>
      <c r="J35" s="57">
        <v>42169623.58</v>
      </c>
      <c r="K35" s="56">
        <v>43496949.93</v>
      </c>
      <c r="L35" s="29">
        <f t="shared" si="1"/>
        <v>85666573.50999999</v>
      </c>
    </row>
    <row r="36" spans="1:12" ht="12.75">
      <c r="A36" s="226" t="s">
        <v>328</v>
      </c>
      <c r="B36" s="227"/>
      <c r="C36" s="227"/>
      <c r="D36" s="227"/>
      <c r="E36" s="228"/>
      <c r="F36" s="51">
        <v>29</v>
      </c>
      <c r="G36" s="57"/>
      <c r="H36" s="56"/>
      <c r="I36" s="29">
        <f t="shared" si="0"/>
        <v>0</v>
      </c>
      <c r="J36" s="57"/>
      <c r="K36" s="56"/>
      <c r="L36" s="29">
        <f t="shared" si="1"/>
        <v>0</v>
      </c>
    </row>
    <row r="37" spans="1:12" ht="12.75">
      <c r="A37" s="226" t="s">
        <v>329</v>
      </c>
      <c r="B37" s="227"/>
      <c r="C37" s="227"/>
      <c r="D37" s="227"/>
      <c r="E37" s="228"/>
      <c r="F37" s="51">
        <v>30</v>
      </c>
      <c r="G37" s="57">
        <v>18727064.24</v>
      </c>
      <c r="H37" s="56">
        <v>319163476.8</v>
      </c>
      <c r="I37" s="29">
        <f t="shared" si="0"/>
        <v>337890541.04</v>
      </c>
      <c r="J37" s="57">
        <v>86077884.18</v>
      </c>
      <c r="K37" s="56">
        <v>376556288.02</v>
      </c>
      <c r="L37" s="29">
        <f t="shared" si="1"/>
        <v>462634172.2</v>
      </c>
    </row>
    <row r="38" spans="1:12" ht="12.75">
      <c r="A38" s="226" t="s">
        <v>330</v>
      </c>
      <c r="B38" s="227"/>
      <c r="C38" s="227"/>
      <c r="D38" s="227"/>
      <c r="E38" s="228"/>
      <c r="F38" s="51">
        <v>31</v>
      </c>
      <c r="G38" s="57"/>
      <c r="H38" s="56"/>
      <c r="I38" s="29">
        <f t="shared" si="0"/>
        <v>0</v>
      </c>
      <c r="J38" s="57"/>
      <c r="K38" s="56"/>
      <c r="L38" s="29">
        <f t="shared" si="1"/>
        <v>0</v>
      </c>
    </row>
    <row r="39" spans="1:12" ht="12.75">
      <c r="A39" s="226" t="s">
        <v>162</v>
      </c>
      <c r="B39" s="227"/>
      <c r="C39" s="227"/>
      <c r="D39" s="227"/>
      <c r="E39" s="228"/>
      <c r="F39" s="51">
        <v>32</v>
      </c>
      <c r="G39" s="52">
        <f>SUM(G40:G42)</f>
        <v>411895921.65999997</v>
      </c>
      <c r="H39" s="53">
        <f>SUM(H40:H42)</f>
        <v>791493794.28</v>
      </c>
      <c r="I39" s="29">
        <f>SUM(G39:H39)</f>
        <v>1203389715.94</v>
      </c>
      <c r="J39" s="52">
        <f>SUM(J40:J42)</f>
        <v>417868528.72</v>
      </c>
      <c r="K39" s="53">
        <f>SUM(K40:K42)</f>
        <v>1246985900.85</v>
      </c>
      <c r="L39" s="29">
        <f>SUM(J39:K39)</f>
        <v>1664854429.57</v>
      </c>
    </row>
    <row r="40" spans="1:12" ht="12.75">
      <c r="A40" s="226" t="s">
        <v>331</v>
      </c>
      <c r="B40" s="227"/>
      <c r="C40" s="227"/>
      <c r="D40" s="227"/>
      <c r="E40" s="228"/>
      <c r="F40" s="51">
        <v>33</v>
      </c>
      <c r="G40" s="57">
        <v>310275280</v>
      </c>
      <c r="H40" s="56">
        <v>559608805</v>
      </c>
      <c r="I40" s="29">
        <f t="shared" si="0"/>
        <v>869884085</v>
      </c>
      <c r="J40" s="57">
        <v>371591075</v>
      </c>
      <c r="K40" s="56">
        <v>1039939916</v>
      </c>
      <c r="L40" s="29">
        <f t="shared" si="1"/>
        <v>1411530991</v>
      </c>
    </row>
    <row r="41" spans="1:12" ht="12.75">
      <c r="A41" s="226" t="s">
        <v>332</v>
      </c>
      <c r="B41" s="227"/>
      <c r="C41" s="227"/>
      <c r="D41" s="227"/>
      <c r="E41" s="228"/>
      <c r="F41" s="51">
        <v>34</v>
      </c>
      <c r="G41" s="57">
        <v>51620641.66</v>
      </c>
      <c r="H41" s="56">
        <v>231884989.28</v>
      </c>
      <c r="I41" s="29">
        <f t="shared" si="0"/>
        <v>283505630.94</v>
      </c>
      <c r="J41" s="57">
        <v>46277453.72</v>
      </c>
      <c r="K41" s="56">
        <v>207045984.85</v>
      </c>
      <c r="L41" s="29">
        <f t="shared" si="1"/>
        <v>253323438.57</v>
      </c>
    </row>
    <row r="42" spans="1:12" ht="12.75">
      <c r="A42" s="226" t="s">
        <v>333</v>
      </c>
      <c r="B42" s="227"/>
      <c r="C42" s="227"/>
      <c r="D42" s="227"/>
      <c r="E42" s="228"/>
      <c r="F42" s="51">
        <v>35</v>
      </c>
      <c r="G42" s="2">
        <v>50000000</v>
      </c>
      <c r="H42" s="3"/>
      <c r="I42" s="29">
        <f t="shared" si="0"/>
        <v>50000000</v>
      </c>
      <c r="J42" s="57"/>
      <c r="K42" s="3"/>
      <c r="L42" s="29">
        <f t="shared" si="1"/>
        <v>0</v>
      </c>
    </row>
    <row r="43" spans="1:12" ht="24" customHeight="1">
      <c r="A43" s="229" t="s">
        <v>185</v>
      </c>
      <c r="B43" s="230"/>
      <c r="C43" s="230"/>
      <c r="D43" s="227"/>
      <c r="E43" s="228"/>
      <c r="F43" s="51">
        <v>36</v>
      </c>
      <c r="G43" s="3"/>
      <c r="H43" s="3"/>
      <c r="I43" s="29">
        <f t="shared" si="0"/>
        <v>0</v>
      </c>
      <c r="J43" s="57"/>
      <c r="K43" s="3"/>
      <c r="L43" s="29">
        <f t="shared" si="1"/>
        <v>0</v>
      </c>
    </row>
    <row r="44" spans="1:12" ht="24" customHeight="1">
      <c r="A44" s="229" t="s">
        <v>186</v>
      </c>
      <c r="B44" s="230"/>
      <c r="C44" s="230"/>
      <c r="D44" s="227"/>
      <c r="E44" s="228"/>
      <c r="F44" s="51">
        <v>37</v>
      </c>
      <c r="G44" s="57">
        <v>8388857.08</v>
      </c>
      <c r="H44" s="3"/>
      <c r="I44" s="29">
        <f t="shared" si="0"/>
        <v>8388857.08</v>
      </c>
      <c r="J44" s="57">
        <v>6086963.41</v>
      </c>
      <c r="K44" s="3"/>
      <c r="L44" s="29">
        <f t="shared" si="1"/>
        <v>6086963.41</v>
      </c>
    </row>
    <row r="45" spans="1:12" ht="12.75">
      <c r="A45" s="229" t="s">
        <v>163</v>
      </c>
      <c r="B45" s="230"/>
      <c r="C45" s="230"/>
      <c r="D45" s="227"/>
      <c r="E45" s="228"/>
      <c r="F45" s="51">
        <v>38</v>
      </c>
      <c r="G45" s="52">
        <f>SUM(G46:G52)</f>
        <v>287894.81</v>
      </c>
      <c r="H45" s="53">
        <f>SUM(H46:H52)</f>
        <v>326697869.79</v>
      </c>
      <c r="I45" s="29">
        <f t="shared" si="0"/>
        <v>326985764.6</v>
      </c>
      <c r="J45" s="52">
        <f>SUM(J46:J52)</f>
        <v>243989.13</v>
      </c>
      <c r="K45" s="53">
        <f>SUM(K46:K52)</f>
        <v>357021653.57</v>
      </c>
      <c r="L45" s="29">
        <f>SUM(J45:K45)</f>
        <v>357265642.7</v>
      </c>
    </row>
    <row r="46" spans="1:12" ht="12.75">
      <c r="A46" s="226" t="s">
        <v>334</v>
      </c>
      <c r="B46" s="227"/>
      <c r="C46" s="227"/>
      <c r="D46" s="227"/>
      <c r="E46" s="228"/>
      <c r="F46" s="51">
        <v>39</v>
      </c>
      <c r="G46" s="57">
        <v>3146.06</v>
      </c>
      <c r="H46" s="56">
        <v>48009776.43</v>
      </c>
      <c r="I46" s="29">
        <f t="shared" si="0"/>
        <v>48012922.49</v>
      </c>
      <c r="J46" s="57">
        <v>25827.65</v>
      </c>
      <c r="K46" s="56">
        <v>66402671.88</v>
      </c>
      <c r="L46" s="29">
        <f t="shared" si="1"/>
        <v>66428499.53</v>
      </c>
    </row>
    <row r="47" spans="1:12" ht="12.75">
      <c r="A47" s="226" t="s">
        <v>335</v>
      </c>
      <c r="B47" s="227"/>
      <c r="C47" s="227"/>
      <c r="D47" s="227"/>
      <c r="E47" s="228"/>
      <c r="F47" s="51">
        <v>40</v>
      </c>
      <c r="G47" s="57">
        <v>284748.75</v>
      </c>
      <c r="H47" s="56"/>
      <c r="I47" s="29">
        <f t="shared" si="0"/>
        <v>284748.75</v>
      </c>
      <c r="J47" s="57">
        <v>218161.48</v>
      </c>
      <c r="K47" s="56"/>
      <c r="L47" s="29">
        <f t="shared" si="1"/>
        <v>218161.48</v>
      </c>
    </row>
    <row r="48" spans="1:12" ht="12.75">
      <c r="A48" s="226" t="s">
        <v>336</v>
      </c>
      <c r="B48" s="227"/>
      <c r="C48" s="227"/>
      <c r="D48" s="227"/>
      <c r="E48" s="228"/>
      <c r="F48" s="51">
        <v>41</v>
      </c>
      <c r="G48" s="57"/>
      <c r="H48" s="56">
        <v>278688093.36</v>
      </c>
      <c r="I48" s="29">
        <f t="shared" si="0"/>
        <v>278688093.36</v>
      </c>
      <c r="J48" s="57"/>
      <c r="K48" s="56">
        <v>290618981.69</v>
      </c>
      <c r="L48" s="29">
        <f t="shared" si="1"/>
        <v>290618981.69</v>
      </c>
    </row>
    <row r="49" spans="1:12" ht="21" customHeight="1">
      <c r="A49" s="226" t="s">
        <v>337</v>
      </c>
      <c r="B49" s="227"/>
      <c r="C49" s="227"/>
      <c r="D49" s="227"/>
      <c r="E49" s="228"/>
      <c r="F49" s="51">
        <v>42</v>
      </c>
      <c r="G49" s="57"/>
      <c r="H49" s="56"/>
      <c r="I49" s="29">
        <f t="shared" si="0"/>
        <v>0</v>
      </c>
      <c r="J49" s="57"/>
      <c r="K49" s="56"/>
      <c r="L49" s="29">
        <f t="shared" si="1"/>
        <v>0</v>
      </c>
    </row>
    <row r="50" spans="1:12" ht="12.75">
      <c r="A50" s="226" t="s">
        <v>286</v>
      </c>
      <c r="B50" s="227"/>
      <c r="C50" s="227"/>
      <c r="D50" s="227"/>
      <c r="E50" s="228"/>
      <c r="F50" s="51">
        <v>43</v>
      </c>
      <c r="G50" s="2"/>
      <c r="H50" s="3"/>
      <c r="I50" s="29">
        <f t="shared" si="0"/>
        <v>0</v>
      </c>
      <c r="J50" s="2"/>
      <c r="K50" s="3"/>
      <c r="L50" s="29">
        <f t="shared" si="1"/>
        <v>0</v>
      </c>
    </row>
    <row r="51" spans="1:12" ht="12.75">
      <c r="A51" s="226" t="s">
        <v>287</v>
      </c>
      <c r="B51" s="227"/>
      <c r="C51" s="227"/>
      <c r="D51" s="227"/>
      <c r="E51" s="228"/>
      <c r="F51" s="51">
        <v>44</v>
      </c>
      <c r="G51" s="2"/>
      <c r="H51" s="3"/>
      <c r="I51" s="29">
        <f t="shared" si="0"/>
        <v>0</v>
      </c>
      <c r="J51" s="2"/>
      <c r="K51" s="3"/>
      <c r="L51" s="29">
        <f t="shared" si="1"/>
        <v>0</v>
      </c>
    </row>
    <row r="52" spans="1:12" ht="21.75" customHeight="1">
      <c r="A52" s="226" t="s">
        <v>288</v>
      </c>
      <c r="B52" s="227"/>
      <c r="C52" s="227"/>
      <c r="D52" s="227"/>
      <c r="E52" s="228"/>
      <c r="F52" s="51">
        <v>45</v>
      </c>
      <c r="G52" s="2"/>
      <c r="H52" s="3"/>
      <c r="I52" s="29">
        <f t="shared" si="0"/>
        <v>0</v>
      </c>
      <c r="J52" s="2"/>
      <c r="K52" s="3"/>
      <c r="L52" s="29">
        <f t="shared" si="1"/>
        <v>0</v>
      </c>
    </row>
    <row r="53" spans="1:12" ht="12.75">
      <c r="A53" s="229" t="s">
        <v>164</v>
      </c>
      <c r="B53" s="230"/>
      <c r="C53" s="230"/>
      <c r="D53" s="227"/>
      <c r="E53" s="228"/>
      <c r="F53" s="51">
        <v>46</v>
      </c>
      <c r="G53" s="52">
        <f>G54+G55</f>
        <v>1259199.5</v>
      </c>
      <c r="H53" s="53">
        <f>H54+H55</f>
        <v>53693671.7</v>
      </c>
      <c r="I53" s="29">
        <f t="shared" si="0"/>
        <v>54952871.2</v>
      </c>
      <c r="J53" s="52">
        <f>J54+J55</f>
        <v>1259199.5</v>
      </c>
      <c r="K53" s="53">
        <f>K54+K55</f>
        <v>45046549.62</v>
      </c>
      <c r="L53" s="29">
        <f t="shared" si="1"/>
        <v>46305749.12</v>
      </c>
    </row>
    <row r="54" spans="1:12" ht="12.75">
      <c r="A54" s="226" t="s">
        <v>338</v>
      </c>
      <c r="B54" s="227"/>
      <c r="C54" s="227"/>
      <c r="D54" s="227"/>
      <c r="E54" s="228"/>
      <c r="F54" s="51">
        <v>47</v>
      </c>
      <c r="G54" s="57">
        <v>1259199.5</v>
      </c>
      <c r="H54" s="56">
        <v>45010638.29</v>
      </c>
      <c r="I54" s="29">
        <f t="shared" si="0"/>
        <v>46269837.79</v>
      </c>
      <c r="J54" s="57">
        <v>1259199.5</v>
      </c>
      <c r="K54" s="56">
        <v>45010638.29</v>
      </c>
      <c r="L54" s="29">
        <f t="shared" si="1"/>
        <v>46269837.79</v>
      </c>
    </row>
    <row r="55" spans="1:12" ht="12.75">
      <c r="A55" s="226" t="s">
        <v>339</v>
      </c>
      <c r="B55" s="227"/>
      <c r="C55" s="227"/>
      <c r="D55" s="227"/>
      <c r="E55" s="228"/>
      <c r="F55" s="51">
        <v>48</v>
      </c>
      <c r="G55" s="57"/>
      <c r="H55" s="56">
        <v>8683033.41</v>
      </c>
      <c r="I55" s="29">
        <f t="shared" si="0"/>
        <v>8683033.41</v>
      </c>
      <c r="J55" s="57"/>
      <c r="K55" s="56">
        <v>35911.33</v>
      </c>
      <c r="L55" s="29">
        <f t="shared" si="1"/>
        <v>35911.33</v>
      </c>
    </row>
    <row r="56" spans="1:12" ht="12.75">
      <c r="A56" s="229" t="s">
        <v>165</v>
      </c>
      <c r="B56" s="230"/>
      <c r="C56" s="230"/>
      <c r="D56" s="227"/>
      <c r="E56" s="228"/>
      <c r="F56" s="51">
        <v>49</v>
      </c>
      <c r="G56" s="52">
        <f>G57+G60+G61</f>
        <v>4066022.81</v>
      </c>
      <c r="H56" s="53">
        <f>H57+H60+H61</f>
        <v>769115969.3799999</v>
      </c>
      <c r="I56" s="29">
        <f t="shared" si="0"/>
        <v>773181992.1899998</v>
      </c>
      <c r="J56" s="52">
        <f>J57+J60+J61</f>
        <v>3200386.74</v>
      </c>
      <c r="K56" s="53">
        <f>K57+K60+K61</f>
        <v>826975965.3599999</v>
      </c>
      <c r="L56" s="29">
        <f t="shared" si="1"/>
        <v>830176352.0999999</v>
      </c>
    </row>
    <row r="57" spans="1:12" ht="12.75">
      <c r="A57" s="229" t="s">
        <v>166</v>
      </c>
      <c r="B57" s="230"/>
      <c r="C57" s="230"/>
      <c r="D57" s="227"/>
      <c r="E57" s="228"/>
      <c r="F57" s="51">
        <v>50</v>
      </c>
      <c r="G57" s="52">
        <f>G58+G59</f>
        <v>109449.47</v>
      </c>
      <c r="H57" s="53">
        <f>H58+H59</f>
        <v>550709151.5799999</v>
      </c>
      <c r="I57" s="29">
        <f>SUM(G57:H57)</f>
        <v>550818601.05</v>
      </c>
      <c r="J57" s="52">
        <f>J58+J59</f>
        <v>49200.41</v>
      </c>
      <c r="K57" s="53">
        <f>K58+K59</f>
        <v>574522061.68</v>
      </c>
      <c r="L57" s="29">
        <f>SUM(J57:K57)</f>
        <v>574571262.0899999</v>
      </c>
    </row>
    <row r="58" spans="1:12" ht="12.75">
      <c r="A58" s="226" t="s">
        <v>289</v>
      </c>
      <c r="B58" s="227"/>
      <c r="C58" s="227"/>
      <c r="D58" s="227"/>
      <c r="E58" s="228"/>
      <c r="F58" s="51">
        <v>51</v>
      </c>
      <c r="G58" s="57"/>
      <c r="H58" s="56">
        <v>549085557.05</v>
      </c>
      <c r="I58" s="29">
        <f t="shared" si="0"/>
        <v>549085557.05</v>
      </c>
      <c r="J58" s="57"/>
      <c r="K58" s="56">
        <v>573338741.87</v>
      </c>
      <c r="L58" s="29">
        <f t="shared" si="1"/>
        <v>573338741.87</v>
      </c>
    </row>
    <row r="59" spans="1:12" ht="12.75">
      <c r="A59" s="226" t="s">
        <v>272</v>
      </c>
      <c r="B59" s="227"/>
      <c r="C59" s="227"/>
      <c r="D59" s="227"/>
      <c r="E59" s="228"/>
      <c r="F59" s="51">
        <v>52</v>
      </c>
      <c r="G59" s="57">
        <v>109449.47</v>
      </c>
      <c r="H59" s="56">
        <v>1623594.53</v>
      </c>
      <c r="I59" s="29">
        <f t="shared" si="0"/>
        <v>1733044</v>
      </c>
      <c r="J59" s="57">
        <v>49200.41</v>
      </c>
      <c r="K59" s="56">
        <v>1183319.81</v>
      </c>
      <c r="L59" s="29">
        <f t="shared" si="1"/>
        <v>1232520.22</v>
      </c>
    </row>
    <row r="60" spans="1:12" ht="12.75">
      <c r="A60" s="229" t="s">
        <v>273</v>
      </c>
      <c r="B60" s="230"/>
      <c r="C60" s="230"/>
      <c r="D60" s="227"/>
      <c r="E60" s="228"/>
      <c r="F60" s="51">
        <v>53</v>
      </c>
      <c r="G60" s="58"/>
      <c r="H60" s="56">
        <v>12349999.03</v>
      </c>
      <c r="I60" s="29">
        <f t="shared" si="0"/>
        <v>12349999.03</v>
      </c>
      <c r="J60" s="58"/>
      <c r="K60" s="56">
        <v>1704072.04</v>
      </c>
      <c r="L60" s="29">
        <f t="shared" si="1"/>
        <v>1704072.04</v>
      </c>
    </row>
    <row r="61" spans="1:12" ht="12.75">
      <c r="A61" s="229" t="s">
        <v>167</v>
      </c>
      <c r="B61" s="230"/>
      <c r="C61" s="230"/>
      <c r="D61" s="227"/>
      <c r="E61" s="228"/>
      <c r="F61" s="51">
        <v>54</v>
      </c>
      <c r="G61" s="52">
        <f>SUM(G62:G64)</f>
        <v>3956573.34</v>
      </c>
      <c r="H61" s="53">
        <f>SUM(H62:H64)</f>
        <v>206056818.76999998</v>
      </c>
      <c r="I61" s="29">
        <f t="shared" si="0"/>
        <v>210013392.10999998</v>
      </c>
      <c r="J61" s="52">
        <f>SUM(J62:J64)</f>
        <v>3151186.33</v>
      </c>
      <c r="K61" s="53">
        <f>SUM(K62:K64)</f>
        <v>250749831.64</v>
      </c>
      <c r="L61" s="29">
        <f t="shared" si="1"/>
        <v>253901017.97</v>
      </c>
    </row>
    <row r="62" spans="1:12" ht="12.75">
      <c r="A62" s="226" t="s">
        <v>283</v>
      </c>
      <c r="B62" s="227"/>
      <c r="C62" s="227"/>
      <c r="D62" s="227"/>
      <c r="E62" s="228"/>
      <c r="F62" s="51">
        <v>55</v>
      </c>
      <c r="G62" s="57"/>
      <c r="H62" s="56">
        <v>133393382.02</v>
      </c>
      <c r="I62" s="29">
        <f t="shared" si="0"/>
        <v>133393382.02</v>
      </c>
      <c r="J62" s="57"/>
      <c r="K62" s="56">
        <v>167811905.81</v>
      </c>
      <c r="L62" s="29">
        <f t="shared" si="1"/>
        <v>167811905.81</v>
      </c>
    </row>
    <row r="63" spans="1:12" ht="12.75">
      <c r="A63" s="226" t="s">
        <v>284</v>
      </c>
      <c r="B63" s="227"/>
      <c r="C63" s="227"/>
      <c r="D63" s="227"/>
      <c r="E63" s="228"/>
      <c r="F63" s="51">
        <v>56</v>
      </c>
      <c r="G63" s="57">
        <v>1129041.92</v>
      </c>
      <c r="H63" s="56">
        <v>4249891.77</v>
      </c>
      <c r="I63" s="29">
        <f t="shared" si="0"/>
        <v>5378933.6899999995</v>
      </c>
      <c r="J63" s="57">
        <v>1140562.25</v>
      </c>
      <c r="K63" s="56">
        <v>4190484.22</v>
      </c>
      <c r="L63" s="29">
        <f t="shared" si="1"/>
        <v>5331046.470000001</v>
      </c>
    </row>
    <row r="64" spans="1:12" ht="12.75">
      <c r="A64" s="226" t="s">
        <v>340</v>
      </c>
      <c r="B64" s="227"/>
      <c r="C64" s="227"/>
      <c r="D64" s="227"/>
      <c r="E64" s="228"/>
      <c r="F64" s="51">
        <v>57</v>
      </c>
      <c r="G64" s="57">
        <v>2827531.42</v>
      </c>
      <c r="H64" s="56">
        <v>68413544.98</v>
      </c>
      <c r="I64" s="29">
        <f t="shared" si="0"/>
        <v>71241076.4</v>
      </c>
      <c r="J64" s="57">
        <v>2010624.08</v>
      </c>
      <c r="K64" s="56">
        <v>78747441.61</v>
      </c>
      <c r="L64" s="29">
        <f t="shared" si="1"/>
        <v>80758065.69</v>
      </c>
    </row>
    <row r="65" spans="1:12" ht="12.75">
      <c r="A65" s="229" t="s">
        <v>168</v>
      </c>
      <c r="B65" s="230"/>
      <c r="C65" s="230"/>
      <c r="D65" s="227"/>
      <c r="E65" s="228"/>
      <c r="F65" s="51">
        <v>58</v>
      </c>
      <c r="G65" s="52">
        <f>G66+G70+G71</f>
        <v>9877007.11</v>
      </c>
      <c r="H65" s="53">
        <f>H66+H70+H71</f>
        <v>99106451.64</v>
      </c>
      <c r="I65" s="29">
        <f t="shared" si="0"/>
        <v>108983458.75</v>
      </c>
      <c r="J65" s="52">
        <f>J66+J70+J71</f>
        <v>12604392.680000002</v>
      </c>
      <c r="K65" s="53">
        <f>K66+K70+K71</f>
        <v>88402447.83</v>
      </c>
      <c r="L65" s="29">
        <f t="shared" si="1"/>
        <v>101006840.51</v>
      </c>
    </row>
    <row r="66" spans="1:12" ht="12.75">
      <c r="A66" s="229" t="s">
        <v>169</v>
      </c>
      <c r="B66" s="230"/>
      <c r="C66" s="230"/>
      <c r="D66" s="227"/>
      <c r="E66" s="228"/>
      <c r="F66" s="51">
        <v>59</v>
      </c>
      <c r="G66" s="52">
        <f>SUM(G67:G69)</f>
        <v>9866925.37</v>
      </c>
      <c r="H66" s="53">
        <f>SUM(H67:H69)</f>
        <v>93839478.66</v>
      </c>
      <c r="I66" s="29">
        <f t="shared" si="0"/>
        <v>103706404.03</v>
      </c>
      <c r="J66" s="52">
        <f>SUM(J67:J69)</f>
        <v>12601037.680000002</v>
      </c>
      <c r="K66" s="53">
        <f>SUM(K67:K69)</f>
        <v>86335682.62</v>
      </c>
      <c r="L66" s="29">
        <f t="shared" si="1"/>
        <v>98936720.30000001</v>
      </c>
    </row>
    <row r="67" spans="1:12" ht="12.75">
      <c r="A67" s="226" t="s">
        <v>341</v>
      </c>
      <c r="B67" s="227"/>
      <c r="C67" s="227"/>
      <c r="D67" s="227"/>
      <c r="E67" s="228"/>
      <c r="F67" s="51">
        <v>60</v>
      </c>
      <c r="G67" s="57"/>
      <c r="H67" s="56">
        <v>93748510.56</v>
      </c>
      <c r="I67" s="29">
        <f t="shared" si="0"/>
        <v>93748510.56</v>
      </c>
      <c r="J67" s="57"/>
      <c r="K67" s="56">
        <v>86249698.89</v>
      </c>
      <c r="L67" s="29">
        <f t="shared" si="1"/>
        <v>86249698.89</v>
      </c>
    </row>
    <row r="68" spans="1:12" ht="12.75">
      <c r="A68" s="226" t="s">
        <v>342</v>
      </c>
      <c r="B68" s="227"/>
      <c r="C68" s="227"/>
      <c r="D68" s="227"/>
      <c r="E68" s="228"/>
      <c r="F68" s="51">
        <v>61</v>
      </c>
      <c r="G68" s="57">
        <v>9866271.29</v>
      </c>
      <c r="H68" s="56"/>
      <c r="I68" s="29">
        <f t="shared" si="0"/>
        <v>9866271.29</v>
      </c>
      <c r="J68" s="57">
        <v>12600793.47</v>
      </c>
      <c r="K68" s="56"/>
      <c r="L68" s="29">
        <f t="shared" si="1"/>
        <v>12600793.47</v>
      </c>
    </row>
    <row r="69" spans="1:12" ht="12.75">
      <c r="A69" s="226" t="s">
        <v>343</v>
      </c>
      <c r="B69" s="227"/>
      <c r="C69" s="227"/>
      <c r="D69" s="227"/>
      <c r="E69" s="228"/>
      <c r="F69" s="51">
        <v>62</v>
      </c>
      <c r="G69" s="57">
        <v>654.08</v>
      </c>
      <c r="H69" s="56">
        <v>90968.1</v>
      </c>
      <c r="I69" s="29">
        <f t="shared" si="0"/>
        <v>91622.18000000001</v>
      </c>
      <c r="J69" s="57">
        <v>244.21</v>
      </c>
      <c r="K69" s="56">
        <v>85983.73</v>
      </c>
      <c r="L69" s="29">
        <f t="shared" si="1"/>
        <v>86227.94</v>
      </c>
    </row>
    <row r="70" spans="1:12" ht="12.75">
      <c r="A70" s="229" t="s">
        <v>344</v>
      </c>
      <c r="B70" s="230"/>
      <c r="C70" s="230"/>
      <c r="D70" s="227"/>
      <c r="E70" s="228"/>
      <c r="F70" s="51">
        <v>63</v>
      </c>
      <c r="G70" s="57"/>
      <c r="H70" s="56"/>
      <c r="I70" s="29">
        <f t="shared" si="0"/>
        <v>0</v>
      </c>
      <c r="J70" s="57"/>
      <c r="K70" s="56"/>
      <c r="L70" s="29">
        <f t="shared" si="1"/>
        <v>0</v>
      </c>
    </row>
    <row r="71" spans="1:12" ht="12.75">
      <c r="A71" s="229" t="s">
        <v>345</v>
      </c>
      <c r="B71" s="230"/>
      <c r="C71" s="230"/>
      <c r="D71" s="227"/>
      <c r="E71" s="228"/>
      <c r="F71" s="51">
        <v>64</v>
      </c>
      <c r="G71" s="57">
        <v>10081.74</v>
      </c>
      <c r="H71" s="56">
        <v>5266972.98</v>
      </c>
      <c r="I71" s="29">
        <f t="shared" si="0"/>
        <v>5277054.720000001</v>
      </c>
      <c r="J71" s="57">
        <v>3355</v>
      </c>
      <c r="K71" s="56">
        <v>2066765.21</v>
      </c>
      <c r="L71" s="29">
        <f t="shared" si="1"/>
        <v>2070120.21</v>
      </c>
    </row>
    <row r="72" spans="1:12" ht="24.75" customHeight="1">
      <c r="A72" s="229" t="s">
        <v>170</v>
      </c>
      <c r="B72" s="230"/>
      <c r="C72" s="230"/>
      <c r="D72" s="227"/>
      <c r="E72" s="228"/>
      <c r="F72" s="51">
        <v>65</v>
      </c>
      <c r="G72" s="52">
        <f>SUM(G73:G75)</f>
        <v>32454169.81</v>
      </c>
      <c r="H72" s="53">
        <f>SUM(H73:H75)</f>
        <v>33809231.41</v>
      </c>
      <c r="I72" s="29">
        <f t="shared" si="0"/>
        <v>66263401.22</v>
      </c>
      <c r="J72" s="52">
        <f>SUM(J73:J75)</f>
        <v>22317378.41</v>
      </c>
      <c r="K72" s="53">
        <f>SUM(K73:K75)</f>
        <v>26323082.310000002</v>
      </c>
      <c r="L72" s="29">
        <f t="shared" si="1"/>
        <v>48640460.72</v>
      </c>
    </row>
    <row r="73" spans="1:12" ht="12.75">
      <c r="A73" s="226" t="s">
        <v>346</v>
      </c>
      <c r="B73" s="227"/>
      <c r="C73" s="227"/>
      <c r="D73" s="227"/>
      <c r="E73" s="228"/>
      <c r="F73" s="51">
        <v>66</v>
      </c>
      <c r="G73" s="57">
        <v>32410583.4</v>
      </c>
      <c r="H73" s="56">
        <v>21935287.72</v>
      </c>
      <c r="I73" s="29">
        <f>SUM(G73:H73)</f>
        <v>54345871.12</v>
      </c>
      <c r="J73" s="57">
        <v>22317378.41</v>
      </c>
      <c r="K73" s="56">
        <v>16057428.05</v>
      </c>
      <c r="L73" s="29">
        <f>SUM(J73:K73)</f>
        <v>38374806.46</v>
      </c>
    </row>
    <row r="74" spans="1:12" ht="12.75">
      <c r="A74" s="226" t="s">
        <v>347</v>
      </c>
      <c r="B74" s="227"/>
      <c r="C74" s="227"/>
      <c r="D74" s="227"/>
      <c r="E74" s="228"/>
      <c r="F74" s="51">
        <v>67</v>
      </c>
      <c r="G74" s="59"/>
      <c r="H74" s="56"/>
      <c r="I74" s="29">
        <f>SUM(G74:H74)</f>
        <v>0</v>
      </c>
      <c r="J74" s="59"/>
      <c r="K74" s="56"/>
      <c r="L74" s="29">
        <f>SUM(J74:K74)</f>
        <v>0</v>
      </c>
    </row>
    <row r="75" spans="1:12" ht="12.75">
      <c r="A75" s="226" t="s">
        <v>361</v>
      </c>
      <c r="B75" s="227"/>
      <c r="C75" s="227"/>
      <c r="D75" s="227"/>
      <c r="E75" s="228"/>
      <c r="F75" s="51">
        <v>68</v>
      </c>
      <c r="G75" s="57">
        <v>43586.41</v>
      </c>
      <c r="H75" s="56">
        <v>11873943.69</v>
      </c>
      <c r="I75" s="29">
        <f>SUM(G75:H75)</f>
        <v>11917530.1</v>
      </c>
      <c r="J75" s="57"/>
      <c r="K75" s="56">
        <v>10265654.26</v>
      </c>
      <c r="L75" s="29">
        <f>SUM(J75:K75)</f>
        <v>10265654.26</v>
      </c>
    </row>
    <row r="76" spans="1:12" ht="12.75">
      <c r="A76" s="229" t="s">
        <v>171</v>
      </c>
      <c r="B76" s="230"/>
      <c r="C76" s="230"/>
      <c r="D76" s="227"/>
      <c r="E76" s="228"/>
      <c r="F76" s="51">
        <v>69</v>
      </c>
      <c r="G76" s="52">
        <f>G8+G11+G14+G18+G44+G45+G53+G56+G65+G72</f>
        <v>2177773092.8599997</v>
      </c>
      <c r="H76" s="53">
        <f>H8+H11+H14+H18+H44+H45+H53+H56+H65+H72</f>
        <v>5800621513.63</v>
      </c>
      <c r="I76" s="29">
        <f>SUM(G76:H76)</f>
        <v>7978394606.49</v>
      </c>
      <c r="J76" s="52">
        <f>J8+J11+J14+J18+J44+J45+J53+J56+J65+J72</f>
        <v>2273620651.4899993</v>
      </c>
      <c r="K76" s="53">
        <f>K8+K11+K14+K18+K44+K45+K53+K56+K65+K72</f>
        <v>6473400994.309999</v>
      </c>
      <c r="L76" s="29">
        <f>SUM(J76:K76)</f>
        <v>8747021645.8</v>
      </c>
    </row>
    <row r="77" spans="1:12" ht="12.75">
      <c r="A77" s="232" t="s">
        <v>32</v>
      </c>
      <c r="B77" s="233"/>
      <c r="C77" s="233"/>
      <c r="D77" s="235"/>
      <c r="E77" s="242"/>
      <c r="F77" s="54">
        <v>70</v>
      </c>
      <c r="G77" s="60">
        <v>82647220</v>
      </c>
      <c r="H77" s="61">
        <v>1112471074.84</v>
      </c>
      <c r="I77" s="30">
        <f>SUM(G77:H77)</f>
        <v>1195118294.84</v>
      </c>
      <c r="J77" s="62"/>
      <c r="K77" s="61">
        <v>1174164431.38</v>
      </c>
      <c r="L77" s="30">
        <f>SUM(J77:K77)</f>
        <v>1174164431.38</v>
      </c>
    </row>
    <row r="78" spans="1:12" ht="12.75">
      <c r="A78" s="243" t="s">
        <v>220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5"/>
    </row>
    <row r="79" spans="1:12" ht="12.75">
      <c r="A79" s="240" t="s">
        <v>172</v>
      </c>
      <c r="B79" s="246"/>
      <c r="C79" s="246"/>
      <c r="D79" s="241"/>
      <c r="E79" s="247"/>
      <c r="F79" s="47">
        <v>71</v>
      </c>
      <c r="G79" s="48">
        <f>G80+G84+G85+G89+G93+G96</f>
        <v>149849086.78</v>
      </c>
      <c r="H79" s="49">
        <f>H80+H84+H85+H89+H93+H96</f>
        <v>1316727209.23</v>
      </c>
      <c r="I79" s="50">
        <f>SUM(G79:H79)</f>
        <v>1466576296.01</v>
      </c>
      <c r="J79" s="48">
        <f>J80+J84+J85+J89+J93+J96</f>
        <v>168677138.05</v>
      </c>
      <c r="K79" s="49">
        <f>K80+K84+K85+K89+K93+K96</f>
        <v>2074250225.67</v>
      </c>
      <c r="L79" s="50">
        <f>SUM(J79:K79)</f>
        <v>2242927363.7200003</v>
      </c>
    </row>
    <row r="80" spans="1:12" ht="12.75">
      <c r="A80" s="229" t="s">
        <v>173</v>
      </c>
      <c r="B80" s="230"/>
      <c r="C80" s="230"/>
      <c r="D80" s="227"/>
      <c r="E80" s="228"/>
      <c r="F80" s="51">
        <v>72</v>
      </c>
      <c r="G80" s="52">
        <f>SUM(G81:G83)</f>
        <v>44288720</v>
      </c>
      <c r="H80" s="53">
        <f>SUM(H81:H83)</f>
        <v>398598480</v>
      </c>
      <c r="I80" s="29">
        <f aca="true" t="shared" si="2" ref="I80:I128">SUM(G80:H80)</f>
        <v>442887200</v>
      </c>
      <c r="J80" s="52">
        <f>SUM(J81:J83)</f>
        <v>44288720</v>
      </c>
      <c r="K80" s="53">
        <f>SUM(K81:K83)</f>
        <v>557287080</v>
      </c>
      <c r="L80" s="29">
        <f aca="true" t="shared" si="3" ref="L80:L128">SUM(J80:K80)</f>
        <v>601575800</v>
      </c>
    </row>
    <row r="81" spans="1:12" ht="12.75">
      <c r="A81" s="226" t="s">
        <v>33</v>
      </c>
      <c r="B81" s="227"/>
      <c r="C81" s="227"/>
      <c r="D81" s="227"/>
      <c r="E81" s="228"/>
      <c r="F81" s="51">
        <v>73</v>
      </c>
      <c r="G81" s="63">
        <v>44288720</v>
      </c>
      <c r="H81" s="56">
        <v>386348480</v>
      </c>
      <c r="I81" s="29">
        <f t="shared" si="2"/>
        <v>430637200</v>
      </c>
      <c r="J81" s="63">
        <v>44288720</v>
      </c>
      <c r="K81" s="56">
        <v>545037080</v>
      </c>
      <c r="L81" s="29">
        <f t="shared" si="3"/>
        <v>589325800</v>
      </c>
    </row>
    <row r="82" spans="1:12" ht="12.75">
      <c r="A82" s="226" t="s">
        <v>34</v>
      </c>
      <c r="B82" s="227"/>
      <c r="C82" s="227"/>
      <c r="D82" s="227"/>
      <c r="E82" s="228"/>
      <c r="F82" s="51">
        <v>74</v>
      </c>
      <c r="G82" s="63"/>
      <c r="H82" s="56">
        <v>12250000</v>
      </c>
      <c r="I82" s="29">
        <f t="shared" si="2"/>
        <v>12250000</v>
      </c>
      <c r="J82" s="63"/>
      <c r="K82" s="56">
        <v>12250000</v>
      </c>
      <c r="L82" s="29">
        <f t="shared" si="3"/>
        <v>12250000</v>
      </c>
    </row>
    <row r="83" spans="1:12" ht="12.75">
      <c r="A83" s="226" t="s">
        <v>35</v>
      </c>
      <c r="B83" s="227"/>
      <c r="C83" s="227"/>
      <c r="D83" s="227"/>
      <c r="E83" s="228"/>
      <c r="F83" s="51">
        <v>75</v>
      </c>
      <c r="G83" s="2"/>
      <c r="H83" s="3"/>
      <c r="I83" s="29">
        <f t="shared" si="2"/>
        <v>0</v>
      </c>
      <c r="J83" s="2"/>
      <c r="K83" s="3"/>
      <c r="L83" s="29">
        <f t="shared" si="3"/>
        <v>0</v>
      </c>
    </row>
    <row r="84" spans="1:12" ht="12.75">
      <c r="A84" s="229" t="s">
        <v>36</v>
      </c>
      <c r="B84" s="230"/>
      <c r="C84" s="230"/>
      <c r="D84" s="227"/>
      <c r="E84" s="228"/>
      <c r="F84" s="51">
        <v>76</v>
      </c>
      <c r="G84" s="2"/>
      <c r="H84" s="3"/>
      <c r="I84" s="29">
        <f t="shared" si="2"/>
        <v>0</v>
      </c>
      <c r="J84" s="2"/>
      <c r="K84" s="3">
        <v>681482525.25</v>
      </c>
      <c r="L84" s="29">
        <f t="shared" si="3"/>
        <v>681482525.25</v>
      </c>
    </row>
    <row r="85" spans="1:12" ht="12.75">
      <c r="A85" s="229" t="s">
        <v>174</v>
      </c>
      <c r="B85" s="230"/>
      <c r="C85" s="230"/>
      <c r="D85" s="227"/>
      <c r="E85" s="228"/>
      <c r="F85" s="51">
        <v>77</v>
      </c>
      <c r="G85" s="52">
        <f>SUM(G86:G88)</f>
        <v>1997912.85</v>
      </c>
      <c r="H85" s="53">
        <f>SUM(H86:H88)</f>
        <v>135855617.7</v>
      </c>
      <c r="I85" s="29">
        <f t="shared" si="2"/>
        <v>137853530.54999998</v>
      </c>
      <c r="J85" s="52">
        <f>SUM(J86:J88)</f>
        <v>14294760.32</v>
      </c>
      <c r="K85" s="53">
        <f>SUM(K86:K88)</f>
        <v>227178911.18</v>
      </c>
      <c r="L85" s="29">
        <f t="shared" si="3"/>
        <v>241473671.5</v>
      </c>
    </row>
    <row r="86" spans="1:12" ht="12.75">
      <c r="A86" s="226" t="s">
        <v>37</v>
      </c>
      <c r="B86" s="227"/>
      <c r="C86" s="227"/>
      <c r="D86" s="227"/>
      <c r="E86" s="228"/>
      <c r="F86" s="51">
        <v>78</v>
      </c>
      <c r="G86" s="63"/>
      <c r="H86" s="56">
        <v>128580481.16</v>
      </c>
      <c r="I86" s="29">
        <f t="shared" si="2"/>
        <v>128580481.16</v>
      </c>
      <c r="J86" s="63"/>
      <c r="K86" s="56">
        <v>126894994.94</v>
      </c>
      <c r="L86" s="29">
        <f t="shared" si="3"/>
        <v>126894994.94</v>
      </c>
    </row>
    <row r="87" spans="1:12" ht="12.75">
      <c r="A87" s="226" t="s">
        <v>38</v>
      </c>
      <c r="B87" s="227"/>
      <c r="C87" s="227"/>
      <c r="D87" s="227"/>
      <c r="E87" s="228"/>
      <c r="F87" s="51">
        <v>79</v>
      </c>
      <c r="G87" s="64">
        <v>1997912.85</v>
      </c>
      <c r="H87" s="64">
        <v>7275136.54</v>
      </c>
      <c r="I87" s="29">
        <f t="shared" si="2"/>
        <v>9273049.39</v>
      </c>
      <c r="J87" s="63">
        <v>14294760.32</v>
      </c>
      <c r="K87" s="56">
        <v>100283916.24</v>
      </c>
      <c r="L87" s="29">
        <f t="shared" si="3"/>
        <v>114578676.56</v>
      </c>
    </row>
    <row r="88" spans="1:12" ht="12.75">
      <c r="A88" s="226" t="s">
        <v>39</v>
      </c>
      <c r="B88" s="227"/>
      <c r="C88" s="227"/>
      <c r="D88" s="227"/>
      <c r="E88" s="228"/>
      <c r="F88" s="51">
        <v>80</v>
      </c>
      <c r="G88" s="2"/>
      <c r="H88" s="3"/>
      <c r="I88" s="29">
        <f t="shared" si="2"/>
        <v>0</v>
      </c>
      <c r="J88" s="2"/>
      <c r="K88" s="3"/>
      <c r="L88" s="29">
        <f t="shared" si="3"/>
        <v>0</v>
      </c>
    </row>
    <row r="89" spans="1:12" ht="12.75">
      <c r="A89" s="229" t="s">
        <v>175</v>
      </c>
      <c r="B89" s="230"/>
      <c r="C89" s="230"/>
      <c r="D89" s="227"/>
      <c r="E89" s="228"/>
      <c r="F89" s="51">
        <v>81</v>
      </c>
      <c r="G89" s="52">
        <f>SUM(G90:G92)</f>
        <v>81746348.12</v>
      </c>
      <c r="H89" s="53">
        <f>SUM(H90:H92)</f>
        <v>426943384.86</v>
      </c>
      <c r="I89" s="29">
        <f t="shared" si="2"/>
        <v>508689732.98</v>
      </c>
      <c r="J89" s="52">
        <f>SUM(J90:J92)</f>
        <v>83803429.92</v>
      </c>
      <c r="K89" s="53">
        <f>SUM(K90:K92)</f>
        <v>429203401.87</v>
      </c>
      <c r="L89" s="29">
        <f t="shared" si="3"/>
        <v>513006831.79</v>
      </c>
    </row>
    <row r="90" spans="1:12" ht="12.75">
      <c r="A90" s="226" t="s">
        <v>40</v>
      </c>
      <c r="B90" s="227"/>
      <c r="C90" s="227"/>
      <c r="D90" s="227"/>
      <c r="E90" s="228"/>
      <c r="F90" s="51">
        <v>82</v>
      </c>
      <c r="G90" s="63">
        <v>721928.73</v>
      </c>
      <c r="H90" s="56">
        <v>22853579.17</v>
      </c>
      <c r="I90" s="29">
        <f t="shared" si="2"/>
        <v>23575507.900000002</v>
      </c>
      <c r="J90" s="63">
        <v>721928.73</v>
      </c>
      <c r="K90" s="56">
        <v>22853579.17</v>
      </c>
      <c r="L90" s="29">
        <f t="shared" si="3"/>
        <v>23575507.900000002</v>
      </c>
    </row>
    <row r="91" spans="1:12" ht="12.75">
      <c r="A91" s="226" t="s">
        <v>41</v>
      </c>
      <c r="B91" s="227"/>
      <c r="C91" s="227"/>
      <c r="D91" s="227"/>
      <c r="E91" s="228"/>
      <c r="F91" s="51">
        <v>83</v>
      </c>
      <c r="G91" s="63">
        <v>5524419.39</v>
      </c>
      <c r="H91" s="56">
        <v>137378978.29</v>
      </c>
      <c r="I91" s="29">
        <f t="shared" si="2"/>
        <v>142903397.67999998</v>
      </c>
      <c r="J91" s="63">
        <v>7581501.19</v>
      </c>
      <c r="K91" s="56">
        <v>139638995.3</v>
      </c>
      <c r="L91" s="29">
        <f t="shared" si="3"/>
        <v>147220496.49</v>
      </c>
    </row>
    <row r="92" spans="1:12" ht="12.75">
      <c r="A92" s="226" t="s">
        <v>42</v>
      </c>
      <c r="B92" s="227"/>
      <c r="C92" s="227"/>
      <c r="D92" s="227"/>
      <c r="E92" s="228"/>
      <c r="F92" s="51">
        <v>84</v>
      </c>
      <c r="G92" s="63">
        <v>75500000</v>
      </c>
      <c r="H92" s="56">
        <v>266710827.4</v>
      </c>
      <c r="I92" s="29">
        <f t="shared" si="2"/>
        <v>342210827.4</v>
      </c>
      <c r="J92" s="63">
        <v>75500000</v>
      </c>
      <c r="K92" s="56">
        <v>266710827.4</v>
      </c>
      <c r="L92" s="29">
        <f t="shared" si="3"/>
        <v>342210827.4</v>
      </c>
    </row>
    <row r="93" spans="1:12" ht="12.75">
      <c r="A93" s="229" t="s">
        <v>176</v>
      </c>
      <c r="B93" s="230"/>
      <c r="C93" s="230"/>
      <c r="D93" s="227"/>
      <c r="E93" s="228"/>
      <c r="F93" s="51">
        <v>85</v>
      </c>
      <c r="G93" s="52">
        <f>SUM(G94:G95)</f>
        <v>13587778.63</v>
      </c>
      <c r="H93" s="53">
        <f>SUM(H94:H95)</f>
        <v>346289658.63</v>
      </c>
      <c r="I93" s="29">
        <f t="shared" si="2"/>
        <v>359877437.26</v>
      </c>
      <c r="J93" s="52">
        <f>SUM(J94:J95)</f>
        <v>19759024.01</v>
      </c>
      <c r="K93" s="53">
        <f>SUM(K94:K95)</f>
        <v>354441588.74</v>
      </c>
      <c r="L93" s="29">
        <f t="shared" si="3"/>
        <v>374200612.75</v>
      </c>
    </row>
    <row r="94" spans="1:12" ht="12.75">
      <c r="A94" s="226" t="s">
        <v>3</v>
      </c>
      <c r="B94" s="227"/>
      <c r="C94" s="227"/>
      <c r="D94" s="227"/>
      <c r="E94" s="228"/>
      <c r="F94" s="51">
        <v>86</v>
      </c>
      <c r="G94" s="63">
        <v>13587778.63</v>
      </c>
      <c r="H94" s="56">
        <v>346289658.63</v>
      </c>
      <c r="I94" s="29">
        <f t="shared" si="2"/>
        <v>359877437.26</v>
      </c>
      <c r="J94" s="63">
        <v>19759024.01</v>
      </c>
      <c r="K94" s="56">
        <v>354441588.74</v>
      </c>
      <c r="L94" s="29">
        <f t="shared" si="3"/>
        <v>374200612.75</v>
      </c>
    </row>
    <row r="95" spans="1:12" ht="12.75">
      <c r="A95" s="226" t="s">
        <v>231</v>
      </c>
      <c r="B95" s="227"/>
      <c r="C95" s="227"/>
      <c r="D95" s="227"/>
      <c r="E95" s="228"/>
      <c r="F95" s="51">
        <v>87</v>
      </c>
      <c r="G95" s="2"/>
      <c r="H95" s="3"/>
      <c r="I95" s="29">
        <f t="shared" si="2"/>
        <v>0</v>
      </c>
      <c r="J95" s="2"/>
      <c r="K95" s="3"/>
      <c r="L95" s="29">
        <f t="shared" si="3"/>
        <v>0</v>
      </c>
    </row>
    <row r="96" spans="1:12" ht="12.75">
      <c r="A96" s="229" t="s">
        <v>177</v>
      </c>
      <c r="B96" s="230"/>
      <c r="C96" s="230"/>
      <c r="D96" s="227"/>
      <c r="E96" s="228"/>
      <c r="F96" s="51">
        <v>88</v>
      </c>
      <c r="G96" s="52">
        <f>SUM(G97:G98)</f>
        <v>8228327.18</v>
      </c>
      <c r="H96" s="53">
        <f>SUM(H97:H98)</f>
        <v>9040068.04</v>
      </c>
      <c r="I96" s="29">
        <f t="shared" si="2"/>
        <v>17268395.22</v>
      </c>
      <c r="J96" s="52">
        <f>SUM(J97:J98)</f>
        <v>6531203.8</v>
      </c>
      <c r="K96" s="53">
        <f>SUM(K97:K98)</f>
        <v>-175343281.37</v>
      </c>
      <c r="L96" s="29">
        <f t="shared" si="3"/>
        <v>-168812077.57</v>
      </c>
    </row>
    <row r="97" spans="1:12" ht="12.75">
      <c r="A97" s="226" t="s">
        <v>232</v>
      </c>
      <c r="B97" s="227"/>
      <c r="C97" s="227"/>
      <c r="D97" s="227"/>
      <c r="E97" s="228"/>
      <c r="F97" s="51">
        <v>89</v>
      </c>
      <c r="G97" s="63">
        <v>8228327.18</v>
      </c>
      <c r="H97" s="56">
        <v>9040068.04</v>
      </c>
      <c r="I97" s="29">
        <f t="shared" si="2"/>
        <v>17268395.22</v>
      </c>
      <c r="J97" s="63">
        <v>6531203.8</v>
      </c>
      <c r="K97" s="56"/>
      <c r="L97" s="29">
        <f t="shared" si="3"/>
        <v>6531203.8</v>
      </c>
    </row>
    <row r="98" spans="1:12" ht="12.75">
      <c r="A98" s="226" t="s">
        <v>290</v>
      </c>
      <c r="B98" s="227"/>
      <c r="C98" s="227"/>
      <c r="D98" s="227"/>
      <c r="E98" s="228"/>
      <c r="F98" s="51">
        <v>90</v>
      </c>
      <c r="G98" s="2"/>
      <c r="H98" s="3"/>
      <c r="I98" s="29">
        <f t="shared" si="2"/>
        <v>0</v>
      </c>
      <c r="J98" s="2"/>
      <c r="K98" s="3">
        <v>-175343281.37</v>
      </c>
      <c r="L98" s="29">
        <f t="shared" si="3"/>
        <v>-175343281.37</v>
      </c>
    </row>
    <row r="99" spans="1:12" ht="12.75">
      <c r="A99" s="229" t="s">
        <v>291</v>
      </c>
      <c r="B99" s="230"/>
      <c r="C99" s="230"/>
      <c r="D99" s="227"/>
      <c r="E99" s="228"/>
      <c r="F99" s="51">
        <v>91</v>
      </c>
      <c r="G99" s="2"/>
      <c r="H99" s="3"/>
      <c r="I99" s="29">
        <f t="shared" si="2"/>
        <v>0</v>
      </c>
      <c r="J99" s="2"/>
      <c r="K99" s="3"/>
      <c r="L99" s="29">
        <f t="shared" si="3"/>
        <v>0</v>
      </c>
    </row>
    <row r="100" spans="1:12" ht="12.75">
      <c r="A100" s="229" t="s">
        <v>178</v>
      </c>
      <c r="B100" s="230"/>
      <c r="C100" s="230"/>
      <c r="D100" s="227"/>
      <c r="E100" s="228"/>
      <c r="F100" s="51">
        <v>92</v>
      </c>
      <c r="G100" s="52">
        <f>SUM(G101:G106)</f>
        <v>1985322093.02</v>
      </c>
      <c r="H100" s="53">
        <f>SUM(H101:H106)</f>
        <v>3645296554.7200003</v>
      </c>
      <c r="I100" s="29">
        <f t="shared" si="2"/>
        <v>5630618647.74</v>
      </c>
      <c r="J100" s="52">
        <f>SUM(J101:J106)</f>
        <v>2058379855.08</v>
      </c>
      <c r="K100" s="53">
        <f>SUM(K101:K106)</f>
        <v>3826413525.68</v>
      </c>
      <c r="L100" s="29">
        <f t="shared" si="3"/>
        <v>5884793380.76</v>
      </c>
    </row>
    <row r="101" spans="1:12" ht="12.75">
      <c r="A101" s="226" t="s">
        <v>233</v>
      </c>
      <c r="B101" s="227"/>
      <c r="C101" s="227"/>
      <c r="D101" s="227"/>
      <c r="E101" s="228"/>
      <c r="F101" s="51">
        <v>93</v>
      </c>
      <c r="G101" s="63">
        <v>2752715.21</v>
      </c>
      <c r="H101" s="56">
        <v>932736360.05</v>
      </c>
      <c r="I101" s="29">
        <f t="shared" si="2"/>
        <v>935489075.26</v>
      </c>
      <c r="J101" s="63">
        <v>2162389.8</v>
      </c>
      <c r="K101" s="56">
        <v>982074572.21</v>
      </c>
      <c r="L101" s="29">
        <f t="shared" si="3"/>
        <v>984236962.01</v>
      </c>
    </row>
    <row r="102" spans="1:12" ht="12.75">
      <c r="A102" s="226" t="s">
        <v>234</v>
      </c>
      <c r="B102" s="227"/>
      <c r="C102" s="227"/>
      <c r="D102" s="227"/>
      <c r="E102" s="228"/>
      <c r="F102" s="51">
        <v>94</v>
      </c>
      <c r="G102" s="63">
        <v>1955270395.07</v>
      </c>
      <c r="H102" s="56"/>
      <c r="I102" s="29">
        <f t="shared" si="2"/>
        <v>1955270395.07</v>
      </c>
      <c r="J102" s="63">
        <v>2035357213.97</v>
      </c>
      <c r="K102" s="56"/>
      <c r="L102" s="29">
        <f t="shared" si="3"/>
        <v>2035357213.97</v>
      </c>
    </row>
    <row r="103" spans="1:12" ht="12.75">
      <c r="A103" s="226" t="s">
        <v>235</v>
      </c>
      <c r="B103" s="227"/>
      <c r="C103" s="227"/>
      <c r="D103" s="227"/>
      <c r="E103" s="228"/>
      <c r="F103" s="51">
        <v>95</v>
      </c>
      <c r="G103" s="63">
        <v>27298982.74</v>
      </c>
      <c r="H103" s="56">
        <v>2665161559.67</v>
      </c>
      <c r="I103" s="29">
        <f t="shared" si="2"/>
        <v>2692460542.41</v>
      </c>
      <c r="J103" s="63">
        <v>20860251.31</v>
      </c>
      <c r="K103" s="56">
        <v>2754140318.47</v>
      </c>
      <c r="L103" s="29">
        <f t="shared" si="3"/>
        <v>2775000569.7799997</v>
      </c>
    </row>
    <row r="104" spans="1:12" ht="19.5" customHeight="1">
      <c r="A104" s="226" t="s">
        <v>193</v>
      </c>
      <c r="B104" s="227"/>
      <c r="C104" s="227"/>
      <c r="D104" s="227"/>
      <c r="E104" s="228"/>
      <c r="F104" s="51">
        <v>96</v>
      </c>
      <c r="G104" s="63"/>
      <c r="H104" s="56"/>
      <c r="I104" s="29">
        <f t="shared" si="2"/>
        <v>0</v>
      </c>
      <c r="J104" s="63"/>
      <c r="K104" s="56"/>
      <c r="L104" s="29">
        <f t="shared" si="3"/>
        <v>0</v>
      </c>
    </row>
    <row r="105" spans="1:12" ht="12.75">
      <c r="A105" s="226" t="s">
        <v>292</v>
      </c>
      <c r="B105" s="227"/>
      <c r="C105" s="227"/>
      <c r="D105" s="227"/>
      <c r="E105" s="228"/>
      <c r="F105" s="51">
        <v>97</v>
      </c>
      <c r="G105" s="63"/>
      <c r="H105" s="65">
        <v>3571635</v>
      </c>
      <c r="I105" s="29">
        <f t="shared" si="2"/>
        <v>3571635</v>
      </c>
      <c r="J105" s="63"/>
      <c r="K105" s="65">
        <v>3571635</v>
      </c>
      <c r="L105" s="29">
        <f t="shared" si="3"/>
        <v>3571635</v>
      </c>
    </row>
    <row r="106" spans="1:12" ht="12.75">
      <c r="A106" s="226" t="s">
        <v>293</v>
      </c>
      <c r="B106" s="227"/>
      <c r="C106" s="227"/>
      <c r="D106" s="227"/>
      <c r="E106" s="228"/>
      <c r="F106" s="51">
        <v>98</v>
      </c>
      <c r="G106" s="63"/>
      <c r="H106" s="56">
        <v>43827000</v>
      </c>
      <c r="I106" s="29">
        <f t="shared" si="2"/>
        <v>43827000</v>
      </c>
      <c r="J106" s="63"/>
      <c r="K106" s="56">
        <v>86627000</v>
      </c>
      <c r="L106" s="29">
        <f t="shared" si="3"/>
        <v>86627000</v>
      </c>
    </row>
    <row r="107" spans="1:12" ht="33" customHeight="1">
      <c r="A107" s="229" t="s">
        <v>294</v>
      </c>
      <c r="B107" s="230"/>
      <c r="C107" s="230"/>
      <c r="D107" s="227"/>
      <c r="E107" s="228"/>
      <c r="F107" s="51">
        <v>99</v>
      </c>
      <c r="G107" s="66">
        <v>8388857.08</v>
      </c>
      <c r="H107" s="67"/>
      <c r="I107" s="29">
        <f t="shared" si="2"/>
        <v>8388857.08</v>
      </c>
      <c r="J107" s="66">
        <v>6086963.41</v>
      </c>
      <c r="K107" s="67"/>
      <c r="L107" s="29">
        <f t="shared" si="3"/>
        <v>6086963.41</v>
      </c>
    </row>
    <row r="108" spans="1:12" ht="12.75">
      <c r="A108" s="229" t="s">
        <v>179</v>
      </c>
      <c r="B108" s="230"/>
      <c r="C108" s="230"/>
      <c r="D108" s="227"/>
      <c r="E108" s="228"/>
      <c r="F108" s="51">
        <v>100</v>
      </c>
      <c r="G108" s="52">
        <f>SUM(G109:G110)</f>
        <v>10165273.44</v>
      </c>
      <c r="H108" s="53">
        <f>SUM(H109:H110)</f>
        <v>98950633.11</v>
      </c>
      <c r="I108" s="29">
        <f t="shared" si="2"/>
        <v>109115906.55</v>
      </c>
      <c r="J108" s="52">
        <f>SUM(J109:J110)</f>
        <v>19861729.56</v>
      </c>
      <c r="K108" s="53">
        <f>SUM(K109:K110)</f>
        <v>177857227.92</v>
      </c>
      <c r="L108" s="29">
        <f t="shared" si="3"/>
        <v>197718957.48</v>
      </c>
    </row>
    <row r="109" spans="1:12" ht="12.75">
      <c r="A109" s="226" t="s">
        <v>236</v>
      </c>
      <c r="B109" s="227"/>
      <c r="C109" s="227"/>
      <c r="D109" s="227"/>
      <c r="E109" s="228"/>
      <c r="F109" s="51">
        <v>101</v>
      </c>
      <c r="G109" s="63">
        <v>10165273.44</v>
      </c>
      <c r="H109" s="56">
        <v>97070252.32</v>
      </c>
      <c r="I109" s="29">
        <f t="shared" si="2"/>
        <v>107235525.75999999</v>
      </c>
      <c r="J109" s="63">
        <v>19861729.56</v>
      </c>
      <c r="K109" s="56">
        <v>175976847.13</v>
      </c>
      <c r="L109" s="29">
        <f t="shared" si="3"/>
        <v>195838576.69</v>
      </c>
    </row>
    <row r="110" spans="1:12" ht="12.75">
      <c r="A110" s="226" t="s">
        <v>237</v>
      </c>
      <c r="B110" s="227"/>
      <c r="C110" s="227"/>
      <c r="D110" s="227"/>
      <c r="E110" s="228"/>
      <c r="F110" s="51">
        <v>102</v>
      </c>
      <c r="G110" s="63"/>
      <c r="H110" s="56">
        <v>1880380.79</v>
      </c>
      <c r="I110" s="29">
        <f t="shared" si="2"/>
        <v>1880380.79</v>
      </c>
      <c r="J110" s="63"/>
      <c r="K110" s="56">
        <v>1880380.79</v>
      </c>
      <c r="L110" s="29">
        <f t="shared" si="3"/>
        <v>1880380.79</v>
      </c>
    </row>
    <row r="111" spans="1:12" ht="12.75">
      <c r="A111" s="229" t="s">
        <v>180</v>
      </c>
      <c r="B111" s="230"/>
      <c r="C111" s="230"/>
      <c r="D111" s="227"/>
      <c r="E111" s="228"/>
      <c r="F111" s="51">
        <v>103</v>
      </c>
      <c r="G111" s="52">
        <f>SUM(G112:G113)</f>
        <v>499478.21</v>
      </c>
      <c r="H111" s="53">
        <f>SUM(H112:H113)</f>
        <v>33963904.42</v>
      </c>
      <c r="I111" s="29">
        <f t="shared" si="2"/>
        <v>34463382.63</v>
      </c>
      <c r="J111" s="52">
        <f>SUM(J112:J113)</f>
        <v>3573690.08</v>
      </c>
      <c r="K111" s="53">
        <f>SUM(K112:K113)</f>
        <v>56418788.5</v>
      </c>
      <c r="L111" s="29">
        <f t="shared" si="3"/>
        <v>59992478.58</v>
      </c>
    </row>
    <row r="112" spans="1:12" ht="12.75">
      <c r="A112" s="226" t="s">
        <v>238</v>
      </c>
      <c r="B112" s="227"/>
      <c r="C112" s="227"/>
      <c r="D112" s="227"/>
      <c r="E112" s="228"/>
      <c r="F112" s="51">
        <v>104</v>
      </c>
      <c r="G112" s="2">
        <v>499478.21</v>
      </c>
      <c r="H112" s="56">
        <v>33963904.42</v>
      </c>
      <c r="I112" s="29">
        <f t="shared" si="2"/>
        <v>34463382.63</v>
      </c>
      <c r="J112" s="63">
        <v>3573690.08</v>
      </c>
      <c r="K112" s="56">
        <v>56418788.5</v>
      </c>
      <c r="L112" s="29">
        <f t="shared" si="3"/>
        <v>59992478.58</v>
      </c>
    </row>
    <row r="113" spans="1:12" ht="12.75">
      <c r="A113" s="226" t="s">
        <v>239</v>
      </c>
      <c r="B113" s="227"/>
      <c r="C113" s="227"/>
      <c r="D113" s="227"/>
      <c r="E113" s="228"/>
      <c r="F113" s="51">
        <v>105</v>
      </c>
      <c r="G113" s="2"/>
      <c r="H113" s="56"/>
      <c r="I113" s="29">
        <f t="shared" si="2"/>
        <v>0</v>
      </c>
      <c r="J113" s="63"/>
      <c r="K113" s="56"/>
      <c r="L113" s="29">
        <f t="shared" si="3"/>
        <v>0</v>
      </c>
    </row>
    <row r="114" spans="1:12" ht="12.75">
      <c r="A114" s="229" t="s">
        <v>295</v>
      </c>
      <c r="B114" s="230"/>
      <c r="C114" s="230"/>
      <c r="D114" s="227"/>
      <c r="E114" s="228"/>
      <c r="F114" s="51">
        <v>106</v>
      </c>
      <c r="G114" s="2"/>
      <c r="H114" s="3"/>
      <c r="I114" s="29">
        <f t="shared" si="2"/>
        <v>0</v>
      </c>
      <c r="J114" s="2"/>
      <c r="K114" s="3"/>
      <c r="L114" s="29">
        <f t="shared" si="3"/>
        <v>0</v>
      </c>
    </row>
    <row r="115" spans="1:12" ht="12.75">
      <c r="A115" s="229" t="s">
        <v>181</v>
      </c>
      <c r="B115" s="230"/>
      <c r="C115" s="230"/>
      <c r="D115" s="227"/>
      <c r="E115" s="228"/>
      <c r="F115" s="51">
        <v>107</v>
      </c>
      <c r="G115" s="52">
        <f>SUM(G116:G118)</f>
        <v>0</v>
      </c>
      <c r="H115" s="53">
        <f>SUM(H116:H118)</f>
        <v>350056575.34</v>
      </c>
      <c r="I115" s="29">
        <f t="shared" si="2"/>
        <v>350056575.34</v>
      </c>
      <c r="J115" s="52">
        <f>SUM(J116:J118)</f>
        <v>0</v>
      </c>
      <c r="K115" s="53">
        <f>SUM(K116:K118)</f>
        <v>0</v>
      </c>
      <c r="L115" s="29">
        <f t="shared" si="3"/>
        <v>0</v>
      </c>
    </row>
    <row r="116" spans="1:12" ht="12.75">
      <c r="A116" s="226" t="s">
        <v>221</v>
      </c>
      <c r="B116" s="227"/>
      <c r="C116" s="227"/>
      <c r="D116" s="227"/>
      <c r="E116" s="228"/>
      <c r="F116" s="51">
        <v>108</v>
      </c>
      <c r="G116" s="2"/>
      <c r="H116" s="56">
        <v>350056575.34</v>
      </c>
      <c r="I116" s="29">
        <f t="shared" si="2"/>
        <v>350056575.34</v>
      </c>
      <c r="J116" s="2"/>
      <c r="K116" s="56"/>
      <c r="L116" s="29">
        <f t="shared" si="3"/>
        <v>0</v>
      </c>
    </row>
    <row r="117" spans="1:12" ht="12.75">
      <c r="A117" s="226" t="s">
        <v>222</v>
      </c>
      <c r="B117" s="227"/>
      <c r="C117" s="227"/>
      <c r="D117" s="227"/>
      <c r="E117" s="228"/>
      <c r="F117" s="51">
        <v>109</v>
      </c>
      <c r="G117" s="2"/>
      <c r="H117" s="3"/>
      <c r="I117" s="29">
        <f t="shared" si="2"/>
        <v>0</v>
      </c>
      <c r="J117" s="2"/>
      <c r="K117" s="3"/>
      <c r="L117" s="29">
        <f t="shared" si="3"/>
        <v>0</v>
      </c>
    </row>
    <row r="118" spans="1:12" ht="12.75">
      <c r="A118" s="226" t="s">
        <v>223</v>
      </c>
      <c r="B118" s="227"/>
      <c r="C118" s="227"/>
      <c r="D118" s="227"/>
      <c r="E118" s="228"/>
      <c r="F118" s="51">
        <v>110</v>
      </c>
      <c r="G118" s="2"/>
      <c r="H118" s="3"/>
      <c r="I118" s="29">
        <f t="shared" si="2"/>
        <v>0</v>
      </c>
      <c r="J118" s="2"/>
      <c r="K118" s="3"/>
      <c r="L118" s="29">
        <f t="shared" si="3"/>
        <v>0</v>
      </c>
    </row>
    <row r="119" spans="1:12" ht="12.75">
      <c r="A119" s="229" t="s">
        <v>182</v>
      </c>
      <c r="B119" s="230"/>
      <c r="C119" s="230"/>
      <c r="D119" s="227"/>
      <c r="E119" s="228"/>
      <c r="F119" s="51">
        <v>111</v>
      </c>
      <c r="G119" s="52">
        <f>SUM(G120:G123)</f>
        <v>14529161.59</v>
      </c>
      <c r="H119" s="53">
        <f>SUM(H120:H123)</f>
        <v>188191899.97</v>
      </c>
      <c r="I119" s="29">
        <f t="shared" si="2"/>
        <v>202721061.56</v>
      </c>
      <c r="J119" s="52">
        <f>SUM(J120:J123)</f>
        <v>16192048.530000001</v>
      </c>
      <c r="K119" s="53">
        <f>SUM(K120:K123)</f>
        <v>171725280.72</v>
      </c>
      <c r="L119" s="29">
        <f t="shared" si="3"/>
        <v>187917329.25</v>
      </c>
    </row>
    <row r="120" spans="1:12" ht="12.75">
      <c r="A120" s="226" t="s">
        <v>224</v>
      </c>
      <c r="B120" s="227"/>
      <c r="C120" s="227"/>
      <c r="D120" s="227"/>
      <c r="E120" s="228"/>
      <c r="F120" s="51">
        <v>112</v>
      </c>
      <c r="G120" s="63">
        <v>2547239.03</v>
      </c>
      <c r="H120" s="56">
        <v>84698307.17</v>
      </c>
      <c r="I120" s="29">
        <f t="shared" si="2"/>
        <v>87245546.2</v>
      </c>
      <c r="J120" s="63">
        <v>3812546.75</v>
      </c>
      <c r="K120" s="56">
        <v>89994994.16</v>
      </c>
      <c r="L120" s="29">
        <f t="shared" si="3"/>
        <v>93807540.91</v>
      </c>
    </row>
    <row r="121" spans="1:12" ht="12.75">
      <c r="A121" s="226" t="s">
        <v>225</v>
      </c>
      <c r="B121" s="227"/>
      <c r="C121" s="227"/>
      <c r="D121" s="227"/>
      <c r="E121" s="228"/>
      <c r="F121" s="51">
        <v>113</v>
      </c>
      <c r="G121" s="63">
        <v>1725.13</v>
      </c>
      <c r="H121" s="56">
        <v>17205005.27</v>
      </c>
      <c r="I121" s="29">
        <f t="shared" si="2"/>
        <v>17206730.4</v>
      </c>
      <c r="J121" s="63">
        <v>309.62</v>
      </c>
      <c r="K121" s="56">
        <v>15344473.04</v>
      </c>
      <c r="L121" s="29">
        <f t="shared" si="3"/>
        <v>15344782.659999998</v>
      </c>
    </row>
    <row r="122" spans="1:12" ht="12.75">
      <c r="A122" s="226" t="s">
        <v>226</v>
      </c>
      <c r="B122" s="227"/>
      <c r="C122" s="227"/>
      <c r="D122" s="227"/>
      <c r="E122" s="228"/>
      <c r="F122" s="51">
        <v>114</v>
      </c>
      <c r="G122" s="63"/>
      <c r="H122" s="56"/>
      <c r="I122" s="29">
        <f t="shared" si="2"/>
        <v>0</v>
      </c>
      <c r="J122" s="63"/>
      <c r="K122" s="56"/>
      <c r="L122" s="29">
        <f t="shared" si="3"/>
        <v>0</v>
      </c>
    </row>
    <row r="123" spans="1:12" ht="12.75">
      <c r="A123" s="226" t="s">
        <v>227</v>
      </c>
      <c r="B123" s="227"/>
      <c r="C123" s="227"/>
      <c r="D123" s="227"/>
      <c r="E123" s="228"/>
      <c r="F123" s="51">
        <v>115</v>
      </c>
      <c r="G123" s="63">
        <v>11980197.43</v>
      </c>
      <c r="H123" s="56">
        <v>86288587.53</v>
      </c>
      <c r="I123" s="29">
        <f t="shared" si="2"/>
        <v>98268784.96000001</v>
      </c>
      <c r="J123" s="63">
        <v>12379192.16</v>
      </c>
      <c r="K123" s="56">
        <v>66385813.52</v>
      </c>
      <c r="L123" s="29">
        <f t="shared" si="3"/>
        <v>78765005.68</v>
      </c>
    </row>
    <row r="124" spans="1:12" ht="26.25" customHeight="1">
      <c r="A124" s="229" t="s">
        <v>183</v>
      </c>
      <c r="B124" s="230"/>
      <c r="C124" s="230"/>
      <c r="D124" s="227"/>
      <c r="E124" s="228"/>
      <c r="F124" s="51">
        <v>116</v>
      </c>
      <c r="G124" s="52">
        <f>SUM(G125:G126)</f>
        <v>9019142.74</v>
      </c>
      <c r="H124" s="53">
        <f>SUM(H125:H126)</f>
        <v>167434736.84</v>
      </c>
      <c r="I124" s="29">
        <f t="shared" si="2"/>
        <v>176453879.58</v>
      </c>
      <c r="J124" s="52">
        <f>SUM(J125:J126)</f>
        <v>849226.78</v>
      </c>
      <c r="K124" s="53">
        <f>SUM(K125:K126)</f>
        <v>166735945.82</v>
      </c>
      <c r="L124" s="29">
        <f t="shared" si="3"/>
        <v>167585172.6</v>
      </c>
    </row>
    <row r="125" spans="1:12" ht="12.75">
      <c r="A125" s="226" t="s">
        <v>228</v>
      </c>
      <c r="B125" s="227"/>
      <c r="C125" s="227"/>
      <c r="D125" s="227"/>
      <c r="E125" s="228"/>
      <c r="F125" s="51">
        <v>117</v>
      </c>
      <c r="G125" s="2"/>
      <c r="H125" s="3"/>
      <c r="I125" s="29">
        <f t="shared" si="2"/>
        <v>0</v>
      </c>
      <c r="J125" s="2"/>
      <c r="K125" s="3"/>
      <c r="L125" s="29">
        <f t="shared" si="3"/>
        <v>0</v>
      </c>
    </row>
    <row r="126" spans="1:12" ht="12.75">
      <c r="A126" s="226" t="s">
        <v>229</v>
      </c>
      <c r="B126" s="227"/>
      <c r="C126" s="227"/>
      <c r="D126" s="227"/>
      <c r="E126" s="228"/>
      <c r="F126" s="51">
        <v>118</v>
      </c>
      <c r="G126" s="63">
        <v>9019142.74</v>
      </c>
      <c r="H126" s="56">
        <v>167434736.84</v>
      </c>
      <c r="I126" s="29">
        <f t="shared" si="2"/>
        <v>176453879.58</v>
      </c>
      <c r="J126" s="63">
        <v>849226.78</v>
      </c>
      <c r="K126" s="56">
        <v>166735945.82</v>
      </c>
      <c r="L126" s="29">
        <f t="shared" si="3"/>
        <v>167585172.6</v>
      </c>
    </row>
    <row r="127" spans="1:12" ht="12.75">
      <c r="A127" s="229" t="s">
        <v>184</v>
      </c>
      <c r="B127" s="230"/>
      <c r="C127" s="230"/>
      <c r="D127" s="227"/>
      <c r="E127" s="228"/>
      <c r="F127" s="51">
        <v>119</v>
      </c>
      <c r="G127" s="52">
        <f>G79+G99+G100+G107+G108+G111+G114+G115+G119+G124</f>
        <v>2177773092.8599997</v>
      </c>
      <c r="H127" s="53">
        <f>H79+H99+H100+H107+H108+H111+H114+H115+H119+H124</f>
        <v>5800621513.630001</v>
      </c>
      <c r="I127" s="29">
        <f t="shared" si="2"/>
        <v>7978394606.490001</v>
      </c>
      <c r="J127" s="52">
        <f>J79+J99+J100+J107+J108+J111+J114+J115+J119+J124</f>
        <v>2273620651.4900002</v>
      </c>
      <c r="K127" s="53">
        <f>K79+K99+K100+K107+K108+K111+K114+K115+K119+K124</f>
        <v>6473400994.31</v>
      </c>
      <c r="L127" s="29">
        <f t="shared" si="3"/>
        <v>8747021645.800001</v>
      </c>
    </row>
    <row r="128" spans="1:12" ht="12.75">
      <c r="A128" s="232" t="s">
        <v>32</v>
      </c>
      <c r="B128" s="233"/>
      <c r="C128" s="233"/>
      <c r="D128" s="235"/>
      <c r="E128" s="236"/>
      <c r="F128" s="55">
        <v>120</v>
      </c>
      <c r="G128" s="68">
        <v>82647220</v>
      </c>
      <c r="H128" s="61">
        <v>1112471074.84</v>
      </c>
      <c r="I128" s="30">
        <f t="shared" si="2"/>
        <v>1195118294.84</v>
      </c>
      <c r="J128" s="68"/>
      <c r="K128" s="61">
        <v>1174164431.38</v>
      </c>
      <c r="L128" s="30">
        <f t="shared" si="3"/>
        <v>1174164431.38</v>
      </c>
    </row>
    <row r="129" spans="1:12" ht="12.75">
      <c r="A129" s="237" t="s">
        <v>398</v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9"/>
    </row>
    <row r="130" spans="1:12" ht="12.75">
      <c r="A130" s="240" t="s">
        <v>54</v>
      </c>
      <c r="B130" s="241"/>
      <c r="C130" s="241"/>
      <c r="D130" s="241"/>
      <c r="E130" s="241"/>
      <c r="F130" s="47">
        <v>121</v>
      </c>
      <c r="G130" s="48">
        <f>SUM(G131:G132)</f>
        <v>0</v>
      </c>
      <c r="H130" s="49">
        <f>SUM(H131:H132)</f>
        <v>0</v>
      </c>
      <c r="I130" s="50">
        <f>G130+H130</f>
        <v>0</v>
      </c>
      <c r="J130" s="48">
        <f>SUM(J131:J132)</f>
        <v>0</v>
      </c>
      <c r="K130" s="49">
        <f>SUM(K131:K132)</f>
        <v>0</v>
      </c>
      <c r="L130" s="50">
        <f>J130+K130</f>
        <v>0</v>
      </c>
    </row>
    <row r="131" spans="1:12" ht="12.75">
      <c r="A131" s="229" t="s">
        <v>96</v>
      </c>
      <c r="B131" s="230"/>
      <c r="C131" s="230"/>
      <c r="D131" s="230"/>
      <c r="E131" s="231"/>
      <c r="F131" s="51">
        <v>122</v>
      </c>
      <c r="G131" s="2"/>
      <c r="H131" s="3"/>
      <c r="I131" s="29">
        <f>G131+H131</f>
        <v>0</v>
      </c>
      <c r="J131" s="2"/>
      <c r="K131" s="3"/>
      <c r="L131" s="29">
        <f>J131+K131</f>
        <v>0</v>
      </c>
    </row>
    <row r="132" spans="1:12" ht="12.75">
      <c r="A132" s="232" t="s">
        <v>97</v>
      </c>
      <c r="B132" s="233"/>
      <c r="C132" s="233"/>
      <c r="D132" s="233"/>
      <c r="E132" s="234"/>
      <c r="F132" s="54">
        <v>123</v>
      </c>
      <c r="G132" s="4"/>
      <c r="H132" s="5"/>
      <c r="I132" s="30">
        <f>G132+H132</f>
        <v>0</v>
      </c>
      <c r="J132" s="4"/>
      <c r="K132" s="5"/>
      <c r="L132" s="30">
        <f>J132+K132</f>
        <v>0</v>
      </c>
    </row>
    <row r="133" spans="1:12" ht="12.75">
      <c r="A133" s="101" t="s">
        <v>369</v>
      </c>
      <c r="B133" s="102"/>
      <c r="C133" s="102"/>
      <c r="D133" s="102"/>
      <c r="E133" s="102"/>
      <c r="F133" s="102"/>
      <c r="G133" s="102"/>
      <c r="H133" s="103"/>
      <c r="I133" s="103"/>
      <c r="J133" s="103"/>
      <c r="K133" s="104"/>
      <c r="L133" s="104"/>
    </row>
  </sheetData>
  <sheetProtection/>
  <mergeCells count="135">
    <mergeCell ref="F4:F5"/>
    <mergeCell ref="G4:I4"/>
    <mergeCell ref="A24:E24"/>
    <mergeCell ref="A22:E22"/>
    <mergeCell ref="A16:E16"/>
    <mergeCell ref="A7:L7"/>
    <mergeCell ref="A23:E23"/>
    <mergeCell ref="A1:K1"/>
    <mergeCell ref="A2:K2"/>
    <mergeCell ref="J4:L4"/>
    <mergeCell ref="A6:E6"/>
    <mergeCell ref="K3:L3"/>
    <mergeCell ref="F3:G3"/>
    <mergeCell ref="A4:E5"/>
    <mergeCell ref="A8:E8"/>
    <mergeCell ref="A9:E9"/>
    <mergeCell ref="A10:E10"/>
    <mergeCell ref="A11:E11"/>
    <mergeCell ref="A12:E12"/>
    <mergeCell ref="A13:E13"/>
    <mergeCell ref="A31:E31"/>
    <mergeCell ref="A14:E14"/>
    <mergeCell ref="A17:E17"/>
    <mergeCell ref="A18:E18"/>
    <mergeCell ref="A19:E19"/>
    <mergeCell ref="A20:E20"/>
    <mergeCell ref="A29:E29"/>
    <mergeCell ref="A30:E30"/>
    <mergeCell ref="A15:E15"/>
    <mergeCell ref="A21:E21"/>
    <mergeCell ref="A25:E25"/>
    <mergeCell ref="A26:E26"/>
    <mergeCell ref="A27:E27"/>
    <mergeCell ref="A28:E28"/>
    <mergeCell ref="A32:E32"/>
    <mergeCell ref="A33:E33"/>
    <mergeCell ref="A34:E34"/>
    <mergeCell ref="A35:E35"/>
    <mergeCell ref="A36:E36"/>
    <mergeCell ref="A37:E37"/>
    <mergeCell ref="A56:E56"/>
    <mergeCell ref="A41:E41"/>
    <mergeCell ref="A42:E42"/>
    <mergeCell ref="A43:E43"/>
    <mergeCell ref="A44:E44"/>
    <mergeCell ref="A45:E45"/>
    <mergeCell ref="A46:E46"/>
    <mergeCell ref="A47:E47"/>
    <mergeCell ref="A52:E52"/>
    <mergeCell ref="A53:E53"/>
    <mergeCell ref="A38:E38"/>
    <mergeCell ref="A55:E55"/>
    <mergeCell ref="A40:E40"/>
    <mergeCell ref="A48:E48"/>
    <mergeCell ref="A49:E49"/>
    <mergeCell ref="A50:E50"/>
    <mergeCell ref="A51:E51"/>
    <mergeCell ref="A54:E54"/>
    <mergeCell ref="A39:E39"/>
    <mergeCell ref="A66:E66"/>
    <mergeCell ref="A67:E67"/>
    <mergeCell ref="A57:E57"/>
    <mergeCell ref="A58:E58"/>
    <mergeCell ref="A59:E59"/>
    <mergeCell ref="A60:E60"/>
    <mergeCell ref="A63:E63"/>
    <mergeCell ref="A64:E64"/>
    <mergeCell ref="A68:E68"/>
    <mergeCell ref="A65:E65"/>
    <mergeCell ref="A61:E61"/>
    <mergeCell ref="A62:E62"/>
    <mergeCell ref="A69:E69"/>
    <mergeCell ref="A70:E70"/>
    <mergeCell ref="A87:E87"/>
    <mergeCell ref="A73:E73"/>
    <mergeCell ref="A74:E74"/>
    <mergeCell ref="A75:E75"/>
    <mergeCell ref="A76:E76"/>
    <mergeCell ref="A77:E77"/>
    <mergeCell ref="A78:L78"/>
    <mergeCell ref="A82:E82"/>
    <mergeCell ref="A83:E83"/>
    <mergeCell ref="A84:E84"/>
    <mergeCell ref="A85:E85"/>
    <mergeCell ref="A79:E79"/>
    <mergeCell ref="A71:E71"/>
    <mergeCell ref="A80:E80"/>
    <mergeCell ref="A81:E81"/>
    <mergeCell ref="A72:E72"/>
    <mergeCell ref="A86:E86"/>
    <mergeCell ref="A104:E104"/>
    <mergeCell ref="A89:E89"/>
    <mergeCell ref="A90:E90"/>
    <mergeCell ref="A91:E91"/>
    <mergeCell ref="A92:E92"/>
    <mergeCell ref="A93:E93"/>
    <mergeCell ref="A94:E94"/>
    <mergeCell ref="A95:E95"/>
    <mergeCell ref="A100:E100"/>
    <mergeCell ref="A101:E101"/>
    <mergeCell ref="A103:E103"/>
    <mergeCell ref="A88:E88"/>
    <mergeCell ref="A96:E96"/>
    <mergeCell ref="A97:E97"/>
    <mergeCell ref="A98:E98"/>
    <mergeCell ref="A99:E99"/>
    <mergeCell ref="A102:E102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13:E113"/>
    <mergeCell ref="A114:E114"/>
    <mergeCell ref="A115:E115"/>
    <mergeCell ref="A116:E116"/>
    <mergeCell ref="A119:E119"/>
    <mergeCell ref="A120:E120"/>
    <mergeCell ref="A122:E122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</mergeCells>
  <conditionalFormatting sqref="G95:L95 G98:L98">
    <cfRule type="cellIs" priority="2" dxfId="0" operator="greaterThan" stopIfTrue="1">
      <formula>0</formula>
    </cfRule>
  </conditionalFormatting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77" max="255" man="1"/>
  </rowBreaks>
  <ignoredErrors>
    <ignoredError sqref="I8 I72 I79:I80" formula="1"/>
    <ignoredError sqref="I9:I36 I39:I41 I42:I69 I73:I77 I81:I100 I108:I117 I118:I125 I127" formula="1" formulaRange="1"/>
    <ignoredError sqref="I37:I38 I70:I71 I101:I102 G100:H100 J100 I103:I107 I126 I1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82">
      <selection activeCell="H78" sqref="H78"/>
    </sheetView>
  </sheetViews>
  <sheetFormatPr defaultColWidth="9.140625" defaultRowHeight="12.75"/>
  <cols>
    <col min="1" max="16384" width="9.140625" style="28" customWidth="1"/>
  </cols>
  <sheetData>
    <row r="1" spans="1:12" ht="15.75">
      <c r="A1" s="267" t="s">
        <v>372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>
      <c r="A2" s="255" t="s">
        <v>396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2.75">
      <c r="A3" s="17"/>
      <c r="B3" s="18"/>
      <c r="C3" s="18"/>
      <c r="D3" s="24"/>
      <c r="E3" s="24"/>
      <c r="F3" s="24"/>
      <c r="G3" s="24"/>
      <c r="H3" s="24"/>
      <c r="I3" s="9"/>
      <c r="J3" s="9"/>
      <c r="K3" s="268" t="s">
        <v>57</v>
      </c>
      <c r="L3" s="268"/>
    </row>
    <row r="4" spans="1:12" ht="12.75" customHeight="1">
      <c r="A4" s="248" t="s">
        <v>1</v>
      </c>
      <c r="B4" s="249"/>
      <c r="C4" s="249"/>
      <c r="D4" s="249"/>
      <c r="E4" s="249"/>
      <c r="F4" s="248" t="s">
        <v>219</v>
      </c>
      <c r="G4" s="248" t="s">
        <v>370</v>
      </c>
      <c r="H4" s="249"/>
      <c r="I4" s="249"/>
      <c r="J4" s="248" t="s">
        <v>371</v>
      </c>
      <c r="K4" s="249"/>
      <c r="L4" s="249"/>
    </row>
    <row r="5" spans="1:12" ht="12.75">
      <c r="A5" s="249"/>
      <c r="B5" s="249"/>
      <c r="C5" s="249"/>
      <c r="D5" s="249"/>
      <c r="E5" s="249"/>
      <c r="F5" s="249"/>
      <c r="G5" s="31" t="s">
        <v>358</v>
      </c>
      <c r="H5" s="31" t="s">
        <v>359</v>
      </c>
      <c r="I5" s="31" t="s">
        <v>360</v>
      </c>
      <c r="J5" s="31" t="s">
        <v>358</v>
      </c>
      <c r="K5" s="31" t="s">
        <v>359</v>
      </c>
      <c r="L5" s="31" t="s">
        <v>360</v>
      </c>
    </row>
    <row r="6" spans="1:12" ht="12.75">
      <c r="A6" s="248">
        <v>1</v>
      </c>
      <c r="B6" s="248"/>
      <c r="C6" s="248"/>
      <c r="D6" s="248"/>
      <c r="E6" s="248"/>
      <c r="F6" s="32">
        <v>2</v>
      </c>
      <c r="G6" s="32">
        <v>3</v>
      </c>
      <c r="H6" s="32">
        <v>4</v>
      </c>
      <c r="I6" s="32" t="s">
        <v>55</v>
      </c>
      <c r="J6" s="32">
        <v>6</v>
      </c>
      <c r="K6" s="32">
        <v>7</v>
      </c>
      <c r="L6" s="32" t="s">
        <v>56</v>
      </c>
    </row>
    <row r="7" spans="1:12" ht="12.75">
      <c r="A7" s="269" t="s">
        <v>98</v>
      </c>
      <c r="B7" s="270"/>
      <c r="C7" s="270"/>
      <c r="D7" s="270"/>
      <c r="E7" s="271"/>
      <c r="F7" s="6">
        <v>124</v>
      </c>
      <c r="G7" s="48">
        <f>SUM(G8:G15)</f>
        <v>75509612.96000002</v>
      </c>
      <c r="H7" s="49">
        <f>SUM(H8:H15)</f>
        <v>497517473.0400001</v>
      </c>
      <c r="I7" s="50">
        <f>G7+H7</f>
        <v>573027086.0000001</v>
      </c>
      <c r="J7" s="48">
        <f>SUM(J8:J15)</f>
        <v>89397480.85000001</v>
      </c>
      <c r="K7" s="49">
        <f>SUM(K8:K15)</f>
        <v>431729552.6199997</v>
      </c>
      <c r="L7" s="50">
        <f>J7+K7</f>
        <v>521127033.46999973</v>
      </c>
    </row>
    <row r="8" spans="1:12" ht="12.75">
      <c r="A8" s="258" t="s">
        <v>194</v>
      </c>
      <c r="B8" s="259"/>
      <c r="C8" s="259"/>
      <c r="D8" s="259"/>
      <c r="E8" s="266"/>
      <c r="F8" s="7">
        <v>125</v>
      </c>
      <c r="G8" s="2">
        <v>75362569.73000002</v>
      </c>
      <c r="H8" s="3">
        <v>426684378.24</v>
      </c>
      <c r="I8" s="29">
        <f aca="true" t="shared" si="0" ref="I8:I71">G8+H8</f>
        <v>502046947.97</v>
      </c>
      <c r="J8" s="2">
        <v>89214763.55000001</v>
      </c>
      <c r="K8" s="3">
        <v>350383985.9699998</v>
      </c>
      <c r="L8" s="29">
        <f aca="true" t="shared" si="1" ref="L8:L71">J8+K8</f>
        <v>439598749.5199998</v>
      </c>
    </row>
    <row r="9" spans="1:12" ht="12.75">
      <c r="A9" s="258" t="s">
        <v>195</v>
      </c>
      <c r="B9" s="259"/>
      <c r="C9" s="259"/>
      <c r="D9" s="259"/>
      <c r="E9" s="266"/>
      <c r="F9" s="7">
        <v>126</v>
      </c>
      <c r="G9" s="2">
        <v>0</v>
      </c>
      <c r="H9" s="3">
        <v>0</v>
      </c>
      <c r="I9" s="29">
        <f t="shared" si="0"/>
        <v>0</v>
      </c>
      <c r="J9" s="2">
        <v>0</v>
      </c>
      <c r="K9" s="3">
        <v>0</v>
      </c>
      <c r="L9" s="29">
        <f t="shared" si="1"/>
        <v>0</v>
      </c>
    </row>
    <row r="10" spans="1:12" ht="25.5" customHeight="1">
      <c r="A10" s="258" t="s">
        <v>196</v>
      </c>
      <c r="B10" s="259"/>
      <c r="C10" s="259"/>
      <c r="D10" s="259"/>
      <c r="E10" s="266"/>
      <c r="F10" s="7">
        <v>127</v>
      </c>
      <c r="G10" s="2">
        <v>0</v>
      </c>
      <c r="H10" s="3">
        <v>-9870067.670000002</v>
      </c>
      <c r="I10" s="29">
        <f t="shared" si="0"/>
        <v>-9870067.670000002</v>
      </c>
      <c r="J10" s="2">
        <v>0</v>
      </c>
      <c r="K10" s="3">
        <v>-13436828.719999999</v>
      </c>
      <c r="L10" s="29">
        <f t="shared" si="1"/>
        <v>-13436828.719999999</v>
      </c>
    </row>
    <row r="11" spans="1:12" ht="12.75">
      <c r="A11" s="258" t="s">
        <v>197</v>
      </c>
      <c r="B11" s="259"/>
      <c r="C11" s="259"/>
      <c r="D11" s="259"/>
      <c r="E11" s="266"/>
      <c r="F11" s="7">
        <v>128</v>
      </c>
      <c r="G11" s="2">
        <v>-9520.400000000009</v>
      </c>
      <c r="H11" s="3">
        <v>-54664364.65999997</v>
      </c>
      <c r="I11" s="29">
        <f t="shared" si="0"/>
        <v>-54673885.059999965</v>
      </c>
      <c r="J11" s="2">
        <v>-13907.5</v>
      </c>
      <c r="K11" s="3">
        <v>-51113035.34</v>
      </c>
      <c r="L11" s="29">
        <f t="shared" si="1"/>
        <v>-51126942.84</v>
      </c>
    </row>
    <row r="12" spans="1:12" ht="12.75">
      <c r="A12" s="258" t="s">
        <v>198</v>
      </c>
      <c r="B12" s="259"/>
      <c r="C12" s="259"/>
      <c r="D12" s="259"/>
      <c r="E12" s="266"/>
      <c r="F12" s="7">
        <v>129</v>
      </c>
      <c r="G12" s="2">
        <v>0</v>
      </c>
      <c r="H12" s="3">
        <v>0</v>
      </c>
      <c r="I12" s="29">
        <f t="shared" si="0"/>
        <v>0</v>
      </c>
      <c r="J12" s="2">
        <v>0</v>
      </c>
      <c r="K12" s="3">
        <v>0</v>
      </c>
      <c r="L12" s="29">
        <f t="shared" si="1"/>
        <v>0</v>
      </c>
    </row>
    <row r="13" spans="1:12" ht="12.75">
      <c r="A13" s="258" t="s">
        <v>199</v>
      </c>
      <c r="B13" s="259"/>
      <c r="C13" s="259"/>
      <c r="D13" s="259"/>
      <c r="E13" s="266"/>
      <c r="F13" s="7">
        <v>130</v>
      </c>
      <c r="G13" s="2">
        <v>175854.37</v>
      </c>
      <c r="H13" s="3">
        <v>151870639.38000003</v>
      </c>
      <c r="I13" s="29">
        <f t="shared" si="0"/>
        <v>152046493.75000003</v>
      </c>
      <c r="J13" s="2">
        <v>220894.42000000004</v>
      </c>
      <c r="K13" s="3">
        <v>168421396.38</v>
      </c>
      <c r="L13" s="29">
        <f t="shared" si="1"/>
        <v>168642290.79999998</v>
      </c>
    </row>
    <row r="14" spans="1:12" ht="12.75">
      <c r="A14" s="258" t="s">
        <v>200</v>
      </c>
      <c r="B14" s="259"/>
      <c r="C14" s="259"/>
      <c r="D14" s="259"/>
      <c r="E14" s="266"/>
      <c r="F14" s="7">
        <v>131</v>
      </c>
      <c r="G14" s="2">
        <v>-19290.74</v>
      </c>
      <c r="H14" s="3">
        <v>-16503112.25</v>
      </c>
      <c r="I14" s="29">
        <f t="shared" si="0"/>
        <v>-16522402.99</v>
      </c>
      <c r="J14" s="2">
        <v>-24269.62</v>
      </c>
      <c r="K14" s="3">
        <v>-22525965.669999998</v>
      </c>
      <c r="L14" s="29">
        <f t="shared" si="1"/>
        <v>-22550235.29</v>
      </c>
    </row>
    <row r="15" spans="1:12" ht="12.75">
      <c r="A15" s="258" t="s">
        <v>240</v>
      </c>
      <c r="B15" s="259"/>
      <c r="C15" s="259"/>
      <c r="D15" s="259"/>
      <c r="E15" s="266"/>
      <c r="F15" s="7">
        <v>132</v>
      </c>
      <c r="G15" s="2">
        <v>0</v>
      </c>
      <c r="H15" s="3">
        <v>0</v>
      </c>
      <c r="I15" s="29">
        <f t="shared" si="0"/>
        <v>0</v>
      </c>
      <c r="J15" s="2">
        <v>0</v>
      </c>
      <c r="K15" s="3">
        <v>0</v>
      </c>
      <c r="L15" s="29">
        <f t="shared" si="1"/>
        <v>0</v>
      </c>
    </row>
    <row r="16" spans="1:12" ht="24.75" customHeight="1">
      <c r="A16" s="261" t="s">
        <v>99</v>
      </c>
      <c r="B16" s="259"/>
      <c r="C16" s="259"/>
      <c r="D16" s="259"/>
      <c r="E16" s="266"/>
      <c r="F16" s="7">
        <v>133</v>
      </c>
      <c r="G16" s="52">
        <f>G17+G18+G22+G23+G24+G28+G29</f>
        <v>39255263.77000001</v>
      </c>
      <c r="H16" s="53">
        <f>H17+H18+H22+H23+H24+H28+H29</f>
        <v>48401101.88000001</v>
      </c>
      <c r="I16" s="29">
        <f t="shared" si="0"/>
        <v>87656365.65000002</v>
      </c>
      <c r="J16" s="52">
        <f>J17+J18+J22+J23+J24+J28+J29</f>
        <v>28844247.95999999</v>
      </c>
      <c r="K16" s="53">
        <f>K17+K18+K22+K23+K24+K28+K29</f>
        <v>40233288.43999999</v>
      </c>
      <c r="L16" s="29">
        <f t="shared" si="1"/>
        <v>69077536.39999998</v>
      </c>
    </row>
    <row r="17" spans="1:12" ht="19.5" customHeight="1">
      <c r="A17" s="258" t="s">
        <v>217</v>
      </c>
      <c r="B17" s="259"/>
      <c r="C17" s="259"/>
      <c r="D17" s="259"/>
      <c r="E17" s="266"/>
      <c r="F17" s="7">
        <v>134</v>
      </c>
      <c r="G17" s="2">
        <v>73750</v>
      </c>
      <c r="H17" s="3">
        <v>773745.8900000006</v>
      </c>
      <c r="I17" s="29">
        <f t="shared" si="0"/>
        <v>847495.8900000006</v>
      </c>
      <c r="J17" s="2">
        <v>185700</v>
      </c>
      <c r="K17" s="3">
        <v>4252270.120000001</v>
      </c>
      <c r="L17" s="29">
        <f t="shared" si="1"/>
        <v>4437970.120000001</v>
      </c>
    </row>
    <row r="18" spans="1:12" ht="26.25" customHeight="1">
      <c r="A18" s="258" t="s">
        <v>202</v>
      </c>
      <c r="B18" s="259"/>
      <c r="C18" s="259"/>
      <c r="D18" s="259"/>
      <c r="E18" s="266"/>
      <c r="F18" s="7">
        <v>135</v>
      </c>
      <c r="G18" s="52">
        <f>SUM(G19:G21)</f>
        <v>0</v>
      </c>
      <c r="H18" s="53">
        <f>SUM(H19:H21)</f>
        <v>6922599.84</v>
      </c>
      <c r="I18" s="29">
        <f t="shared" si="0"/>
        <v>6922599.84</v>
      </c>
      <c r="J18" s="52">
        <f>SUM(J19:J21)</f>
        <v>0</v>
      </c>
      <c r="K18" s="53">
        <f>SUM(K19:K21)</f>
        <v>6368692.6</v>
      </c>
      <c r="L18" s="29">
        <f t="shared" si="1"/>
        <v>6368692.6</v>
      </c>
    </row>
    <row r="19" spans="1:12" ht="12.75">
      <c r="A19" s="258" t="s">
        <v>241</v>
      </c>
      <c r="B19" s="259"/>
      <c r="C19" s="259"/>
      <c r="D19" s="259"/>
      <c r="E19" s="266"/>
      <c r="F19" s="7">
        <v>136</v>
      </c>
      <c r="G19" s="2">
        <v>0</v>
      </c>
      <c r="H19" s="3">
        <v>6922599.84</v>
      </c>
      <c r="I19" s="29">
        <f t="shared" si="0"/>
        <v>6922599.84</v>
      </c>
      <c r="J19" s="2">
        <v>0</v>
      </c>
      <c r="K19" s="3">
        <v>6356544.6</v>
      </c>
      <c r="L19" s="29">
        <f t="shared" si="1"/>
        <v>6356544.6</v>
      </c>
    </row>
    <row r="20" spans="1:12" ht="24" customHeight="1">
      <c r="A20" s="258" t="s">
        <v>53</v>
      </c>
      <c r="B20" s="259"/>
      <c r="C20" s="259"/>
      <c r="D20" s="259"/>
      <c r="E20" s="266"/>
      <c r="F20" s="7">
        <v>137</v>
      </c>
      <c r="G20" s="2">
        <v>0</v>
      </c>
      <c r="H20" s="3">
        <v>0</v>
      </c>
      <c r="I20" s="29">
        <f t="shared" si="0"/>
        <v>0</v>
      </c>
      <c r="J20" s="2">
        <v>0</v>
      </c>
      <c r="K20" s="3">
        <v>0</v>
      </c>
      <c r="L20" s="29">
        <f t="shared" si="1"/>
        <v>0</v>
      </c>
    </row>
    <row r="21" spans="1:12" ht="12.75">
      <c r="A21" s="258" t="s">
        <v>242</v>
      </c>
      <c r="B21" s="259"/>
      <c r="C21" s="259"/>
      <c r="D21" s="259"/>
      <c r="E21" s="266"/>
      <c r="F21" s="7">
        <v>138</v>
      </c>
      <c r="G21" s="2">
        <v>0</v>
      </c>
      <c r="H21" s="3">
        <v>0</v>
      </c>
      <c r="I21" s="29">
        <f t="shared" si="0"/>
        <v>0</v>
      </c>
      <c r="J21" s="2">
        <v>0</v>
      </c>
      <c r="K21" s="3">
        <v>12148</v>
      </c>
      <c r="L21" s="29">
        <f t="shared" si="1"/>
        <v>12148</v>
      </c>
    </row>
    <row r="22" spans="1:12" ht="12.75">
      <c r="A22" s="258" t="s">
        <v>243</v>
      </c>
      <c r="B22" s="259"/>
      <c r="C22" s="259"/>
      <c r="D22" s="259"/>
      <c r="E22" s="266"/>
      <c r="F22" s="7">
        <v>139</v>
      </c>
      <c r="G22" s="2">
        <v>26786868.400000006</v>
      </c>
      <c r="H22" s="3">
        <v>26630717.310000002</v>
      </c>
      <c r="I22" s="29">
        <f t="shared" si="0"/>
        <v>53417585.71000001</v>
      </c>
      <c r="J22" s="2">
        <v>27577248.11999999</v>
      </c>
      <c r="K22" s="3">
        <v>24473568.709999993</v>
      </c>
      <c r="L22" s="29">
        <f t="shared" si="1"/>
        <v>52050816.82999998</v>
      </c>
    </row>
    <row r="23" spans="1:12" ht="20.25" customHeight="1">
      <c r="A23" s="258" t="s">
        <v>271</v>
      </c>
      <c r="B23" s="259"/>
      <c r="C23" s="259"/>
      <c r="D23" s="259"/>
      <c r="E23" s="266"/>
      <c r="F23" s="7">
        <v>140</v>
      </c>
      <c r="G23" s="2">
        <v>605896.9299999999</v>
      </c>
      <c r="H23" s="3">
        <v>-45491.72999999998</v>
      </c>
      <c r="I23" s="29">
        <f t="shared" si="0"/>
        <v>560405.2</v>
      </c>
      <c r="J23" s="2">
        <v>581769.8599999999</v>
      </c>
      <c r="K23" s="3">
        <v>1197616.3200000003</v>
      </c>
      <c r="L23" s="29">
        <f t="shared" si="1"/>
        <v>1779386.1800000002</v>
      </c>
    </row>
    <row r="24" spans="1:12" ht="19.5" customHeight="1">
      <c r="A24" s="258" t="s">
        <v>100</v>
      </c>
      <c r="B24" s="259"/>
      <c r="C24" s="259"/>
      <c r="D24" s="259"/>
      <c r="E24" s="266"/>
      <c r="F24" s="7">
        <v>141</v>
      </c>
      <c r="G24" s="52">
        <f>SUM(G25:G27)</f>
        <v>578437.16</v>
      </c>
      <c r="H24" s="53">
        <f>SUM(H25:H27)</f>
        <v>752640.0900000001</v>
      </c>
      <c r="I24" s="29">
        <f t="shared" si="0"/>
        <v>1331077.25</v>
      </c>
      <c r="J24" s="52">
        <f>SUM(J25:J27)</f>
        <v>366407.94999999995</v>
      </c>
      <c r="K24" s="53">
        <f>SUM(K25:K27)</f>
        <v>1294341.7100000004</v>
      </c>
      <c r="L24" s="29">
        <f t="shared" si="1"/>
        <v>1660749.6600000004</v>
      </c>
    </row>
    <row r="25" spans="1:12" ht="12.75">
      <c r="A25" s="258" t="s">
        <v>244</v>
      </c>
      <c r="B25" s="259"/>
      <c r="C25" s="259"/>
      <c r="D25" s="259"/>
      <c r="E25" s="266"/>
      <c r="F25" s="7">
        <v>142</v>
      </c>
      <c r="G25" s="2">
        <v>578437.16</v>
      </c>
      <c r="H25" s="3">
        <v>612335.9100000001</v>
      </c>
      <c r="I25" s="29">
        <f t="shared" si="0"/>
        <v>1190773.0700000003</v>
      </c>
      <c r="J25" s="2">
        <v>366407.94999999995</v>
      </c>
      <c r="K25" s="3">
        <v>1285894.8100000003</v>
      </c>
      <c r="L25" s="29">
        <f t="shared" si="1"/>
        <v>1652302.7600000002</v>
      </c>
    </row>
    <row r="26" spans="1:12" ht="12.75">
      <c r="A26" s="258" t="s">
        <v>245</v>
      </c>
      <c r="B26" s="259"/>
      <c r="C26" s="259"/>
      <c r="D26" s="259"/>
      <c r="E26" s="266"/>
      <c r="F26" s="7">
        <v>143</v>
      </c>
      <c r="G26" s="2">
        <v>0</v>
      </c>
      <c r="H26" s="3">
        <v>140304.18</v>
      </c>
      <c r="I26" s="29">
        <f t="shared" si="0"/>
        <v>140304.18</v>
      </c>
      <c r="J26" s="2">
        <v>0</v>
      </c>
      <c r="K26" s="3">
        <v>8446.900000000023</v>
      </c>
      <c r="L26" s="29">
        <f t="shared" si="1"/>
        <v>8446.900000000023</v>
      </c>
    </row>
    <row r="27" spans="1:12" ht="12.75">
      <c r="A27" s="258" t="s">
        <v>6</v>
      </c>
      <c r="B27" s="259"/>
      <c r="C27" s="259"/>
      <c r="D27" s="259"/>
      <c r="E27" s="266"/>
      <c r="F27" s="7">
        <v>144</v>
      </c>
      <c r="G27" s="2">
        <v>0</v>
      </c>
      <c r="H27" s="3">
        <v>0</v>
      </c>
      <c r="I27" s="29">
        <f t="shared" si="0"/>
        <v>0</v>
      </c>
      <c r="J27" s="2">
        <v>0</v>
      </c>
      <c r="K27" s="3">
        <v>0</v>
      </c>
      <c r="L27" s="29">
        <f t="shared" si="1"/>
        <v>0</v>
      </c>
    </row>
    <row r="28" spans="1:12" ht="12.75">
      <c r="A28" s="258" t="s">
        <v>7</v>
      </c>
      <c r="B28" s="259"/>
      <c r="C28" s="259"/>
      <c r="D28" s="259"/>
      <c r="E28" s="266"/>
      <c r="F28" s="7">
        <v>145</v>
      </c>
      <c r="G28" s="2">
        <v>11049629.58</v>
      </c>
      <c r="H28" s="3">
        <v>4502239.57</v>
      </c>
      <c r="I28" s="29">
        <f t="shared" si="0"/>
        <v>15551869.15</v>
      </c>
      <c r="J28" s="2">
        <v>0</v>
      </c>
      <c r="K28" s="3">
        <v>1181907.33</v>
      </c>
      <c r="L28" s="29">
        <f t="shared" si="1"/>
        <v>1181907.33</v>
      </c>
    </row>
    <row r="29" spans="1:12" ht="12.75">
      <c r="A29" s="258" t="s">
        <v>8</v>
      </c>
      <c r="B29" s="259"/>
      <c r="C29" s="259"/>
      <c r="D29" s="259"/>
      <c r="E29" s="266"/>
      <c r="F29" s="7">
        <v>146</v>
      </c>
      <c r="G29" s="2">
        <v>160681.7</v>
      </c>
      <c r="H29" s="3">
        <v>8864650.91</v>
      </c>
      <c r="I29" s="29">
        <f t="shared" si="0"/>
        <v>9025332.61</v>
      </c>
      <c r="J29" s="2">
        <v>133122.03</v>
      </c>
      <c r="K29" s="3">
        <v>1464891.65</v>
      </c>
      <c r="L29" s="29">
        <f t="shared" si="1"/>
        <v>1598013.68</v>
      </c>
    </row>
    <row r="30" spans="1:12" ht="12.75">
      <c r="A30" s="261" t="s">
        <v>9</v>
      </c>
      <c r="B30" s="259"/>
      <c r="C30" s="259"/>
      <c r="D30" s="259"/>
      <c r="E30" s="266"/>
      <c r="F30" s="7">
        <v>147</v>
      </c>
      <c r="G30" s="2">
        <v>3567.5600000000013</v>
      </c>
      <c r="H30" s="3">
        <v>4240458.910000002</v>
      </c>
      <c r="I30" s="29">
        <f t="shared" si="0"/>
        <v>4244026.470000002</v>
      </c>
      <c r="J30" s="2">
        <v>612.9200000000001</v>
      </c>
      <c r="K30" s="3">
        <v>4209912.869999999</v>
      </c>
      <c r="L30" s="29">
        <f t="shared" si="1"/>
        <v>4210525.789999999</v>
      </c>
    </row>
    <row r="31" spans="1:12" ht="21.75" customHeight="1">
      <c r="A31" s="261" t="s">
        <v>10</v>
      </c>
      <c r="B31" s="259"/>
      <c r="C31" s="259"/>
      <c r="D31" s="259"/>
      <c r="E31" s="266"/>
      <c r="F31" s="7">
        <v>148</v>
      </c>
      <c r="G31" s="2">
        <v>13316.189999999999</v>
      </c>
      <c r="H31" s="3">
        <v>13389686.97</v>
      </c>
      <c r="I31" s="29">
        <f t="shared" si="0"/>
        <v>13403003.16</v>
      </c>
      <c r="J31" s="2">
        <v>10938.740000000049</v>
      </c>
      <c r="K31" s="3">
        <v>4648837.139999997</v>
      </c>
      <c r="L31" s="29">
        <f t="shared" si="1"/>
        <v>4659775.879999997</v>
      </c>
    </row>
    <row r="32" spans="1:12" ht="12.75">
      <c r="A32" s="261" t="s">
        <v>11</v>
      </c>
      <c r="B32" s="259"/>
      <c r="C32" s="259"/>
      <c r="D32" s="259"/>
      <c r="E32" s="266"/>
      <c r="F32" s="7">
        <v>149</v>
      </c>
      <c r="G32" s="2">
        <v>97589.62999999989</v>
      </c>
      <c r="H32" s="3">
        <v>7042040.640000001</v>
      </c>
      <c r="I32" s="29">
        <f t="shared" si="0"/>
        <v>7139630.2700000005</v>
      </c>
      <c r="J32" s="2">
        <v>2163234</v>
      </c>
      <c r="K32" s="3">
        <v>20051212.379999995</v>
      </c>
      <c r="L32" s="29">
        <f t="shared" si="1"/>
        <v>22214446.379999995</v>
      </c>
    </row>
    <row r="33" spans="1:12" ht="12.75">
      <c r="A33" s="261" t="s">
        <v>101</v>
      </c>
      <c r="B33" s="259"/>
      <c r="C33" s="259"/>
      <c r="D33" s="259"/>
      <c r="E33" s="266"/>
      <c r="F33" s="7">
        <v>150</v>
      </c>
      <c r="G33" s="52">
        <f>G34+G38</f>
        <v>-52091876.61000002</v>
      </c>
      <c r="H33" s="53">
        <f>H34+H38</f>
        <v>-278775875.18999994</v>
      </c>
      <c r="I33" s="29">
        <f t="shared" si="0"/>
        <v>-330867751.79999995</v>
      </c>
      <c r="J33" s="52">
        <f>J34+J38</f>
        <v>-58936012.56999998</v>
      </c>
      <c r="K33" s="53">
        <f>K34+K38</f>
        <v>-310554083.55999994</v>
      </c>
      <c r="L33" s="29">
        <f t="shared" si="1"/>
        <v>-369490096.12999994</v>
      </c>
    </row>
    <row r="34" spans="1:12" ht="12.75">
      <c r="A34" s="258" t="s">
        <v>102</v>
      </c>
      <c r="B34" s="259"/>
      <c r="C34" s="259"/>
      <c r="D34" s="259"/>
      <c r="E34" s="266"/>
      <c r="F34" s="7">
        <v>151</v>
      </c>
      <c r="G34" s="52">
        <f>SUM(G35:G37)</f>
        <v>-51089366.29000002</v>
      </c>
      <c r="H34" s="53">
        <f>SUM(H35:H37)</f>
        <v>-272203037.85999995</v>
      </c>
      <c r="I34" s="29">
        <f t="shared" si="0"/>
        <v>-323292404.15</v>
      </c>
      <c r="J34" s="52">
        <f>SUM(J35:J37)</f>
        <v>-60959985.589999974</v>
      </c>
      <c r="K34" s="53">
        <f>SUM(K35:K37)</f>
        <v>-232963612.19999996</v>
      </c>
      <c r="L34" s="29">
        <f t="shared" si="1"/>
        <v>-293923597.78999996</v>
      </c>
    </row>
    <row r="35" spans="1:12" ht="12.75">
      <c r="A35" s="258" t="s">
        <v>12</v>
      </c>
      <c r="B35" s="259"/>
      <c r="C35" s="259"/>
      <c r="D35" s="259"/>
      <c r="E35" s="266"/>
      <c r="F35" s="7">
        <v>152</v>
      </c>
      <c r="G35" s="2">
        <v>-51089366.29000002</v>
      </c>
      <c r="H35" s="3">
        <v>-307494542.54999995</v>
      </c>
      <c r="I35" s="29">
        <f t="shared" si="0"/>
        <v>-358583908.84</v>
      </c>
      <c r="J35" s="2">
        <v>-60959985.589999974</v>
      </c>
      <c r="K35" s="3">
        <v>-256610886.91999996</v>
      </c>
      <c r="L35" s="29">
        <f t="shared" si="1"/>
        <v>-317570872.50999993</v>
      </c>
    </row>
    <row r="36" spans="1:12" ht="12.75">
      <c r="A36" s="258" t="s">
        <v>13</v>
      </c>
      <c r="B36" s="259"/>
      <c r="C36" s="259"/>
      <c r="D36" s="259"/>
      <c r="E36" s="266"/>
      <c r="F36" s="7">
        <v>153</v>
      </c>
      <c r="G36" s="2">
        <v>0</v>
      </c>
      <c r="H36" s="3">
        <v>0</v>
      </c>
      <c r="I36" s="29">
        <f t="shared" si="0"/>
        <v>0</v>
      </c>
      <c r="J36" s="2">
        <v>0</v>
      </c>
      <c r="K36" s="3">
        <v>0</v>
      </c>
      <c r="L36" s="29">
        <f t="shared" si="1"/>
        <v>0</v>
      </c>
    </row>
    <row r="37" spans="1:12" ht="12.75">
      <c r="A37" s="258" t="s">
        <v>14</v>
      </c>
      <c r="B37" s="259"/>
      <c r="C37" s="259"/>
      <c r="D37" s="259"/>
      <c r="E37" s="266"/>
      <c r="F37" s="7">
        <v>154</v>
      </c>
      <c r="G37" s="2">
        <v>0</v>
      </c>
      <c r="H37" s="3">
        <v>35291504.68999998</v>
      </c>
      <c r="I37" s="29">
        <f t="shared" si="0"/>
        <v>35291504.68999998</v>
      </c>
      <c r="J37" s="2">
        <v>0</v>
      </c>
      <c r="K37" s="3">
        <v>23647274.72</v>
      </c>
      <c r="L37" s="29">
        <f t="shared" si="1"/>
        <v>23647274.72</v>
      </c>
    </row>
    <row r="38" spans="1:12" ht="12.75">
      <c r="A38" s="258" t="s">
        <v>103</v>
      </c>
      <c r="B38" s="259"/>
      <c r="C38" s="259"/>
      <c r="D38" s="259"/>
      <c r="E38" s="266"/>
      <c r="F38" s="7">
        <v>155</v>
      </c>
      <c r="G38" s="52">
        <f>SUM(G39:G41)</f>
        <v>-1002510.3200000003</v>
      </c>
      <c r="H38" s="53">
        <f>SUM(H39:H41)</f>
        <v>-6572837.330000002</v>
      </c>
      <c r="I38" s="29">
        <f t="shared" si="0"/>
        <v>-7575347.650000002</v>
      </c>
      <c r="J38" s="52">
        <f>SUM(J39:J41)</f>
        <v>2023973.0199999996</v>
      </c>
      <c r="K38" s="53">
        <f>SUM(K39:K41)</f>
        <v>-77590471.36</v>
      </c>
      <c r="L38" s="29">
        <f t="shared" si="1"/>
        <v>-75566498.34</v>
      </c>
    </row>
    <row r="39" spans="1:12" ht="12.75">
      <c r="A39" s="258" t="s">
        <v>15</v>
      </c>
      <c r="B39" s="259"/>
      <c r="C39" s="259"/>
      <c r="D39" s="259"/>
      <c r="E39" s="266"/>
      <c r="F39" s="7">
        <v>156</v>
      </c>
      <c r="G39" s="2">
        <v>-1002510.3200000003</v>
      </c>
      <c r="H39" s="3">
        <v>7605198.669999998</v>
      </c>
      <c r="I39" s="29">
        <f t="shared" si="0"/>
        <v>6602688.349999998</v>
      </c>
      <c r="J39" s="2">
        <v>2023973.0199999996</v>
      </c>
      <c r="K39" s="3">
        <v>-91111654.3</v>
      </c>
      <c r="L39" s="29">
        <f t="shared" si="1"/>
        <v>-89087681.28</v>
      </c>
    </row>
    <row r="40" spans="1:12" ht="12.75">
      <c r="A40" s="258" t="s">
        <v>16</v>
      </c>
      <c r="B40" s="259"/>
      <c r="C40" s="259"/>
      <c r="D40" s="259"/>
      <c r="E40" s="266"/>
      <c r="F40" s="7">
        <v>157</v>
      </c>
      <c r="G40" s="2">
        <v>0</v>
      </c>
      <c r="H40" s="3">
        <v>0</v>
      </c>
      <c r="I40" s="29">
        <f t="shared" si="0"/>
        <v>0</v>
      </c>
      <c r="J40" s="2">
        <v>0</v>
      </c>
      <c r="K40" s="3">
        <v>0</v>
      </c>
      <c r="L40" s="29">
        <f t="shared" si="1"/>
        <v>0</v>
      </c>
    </row>
    <row r="41" spans="1:12" ht="12.75">
      <c r="A41" s="258" t="s">
        <v>17</v>
      </c>
      <c r="B41" s="259"/>
      <c r="C41" s="259"/>
      <c r="D41" s="259"/>
      <c r="E41" s="266"/>
      <c r="F41" s="7">
        <v>158</v>
      </c>
      <c r="G41" s="2">
        <v>0</v>
      </c>
      <c r="H41" s="3">
        <v>-14178036</v>
      </c>
      <c r="I41" s="29">
        <f t="shared" si="0"/>
        <v>-14178036</v>
      </c>
      <c r="J41" s="2">
        <v>0</v>
      </c>
      <c r="K41" s="3">
        <v>13521182.94</v>
      </c>
      <c r="L41" s="29">
        <f t="shared" si="1"/>
        <v>13521182.94</v>
      </c>
    </row>
    <row r="42" spans="1:12" ht="22.5" customHeight="1">
      <c r="A42" s="261" t="s">
        <v>104</v>
      </c>
      <c r="B42" s="259"/>
      <c r="C42" s="259"/>
      <c r="D42" s="259"/>
      <c r="E42" s="266"/>
      <c r="F42" s="7">
        <v>159</v>
      </c>
      <c r="G42" s="52">
        <f>G43+G46</f>
        <v>-51473381.97</v>
      </c>
      <c r="H42" s="53">
        <f>H43+H46</f>
        <v>0</v>
      </c>
      <c r="I42" s="29">
        <f t="shared" si="0"/>
        <v>-51473381.97</v>
      </c>
      <c r="J42" s="52">
        <f>J43+J46</f>
        <v>-32166021.270000007</v>
      </c>
      <c r="K42" s="53">
        <f>K43+K46</f>
        <v>-1700000</v>
      </c>
      <c r="L42" s="29">
        <f t="shared" si="1"/>
        <v>-33866021.27000001</v>
      </c>
    </row>
    <row r="43" spans="1:12" ht="21" customHeight="1">
      <c r="A43" s="258" t="s">
        <v>105</v>
      </c>
      <c r="B43" s="259"/>
      <c r="C43" s="259"/>
      <c r="D43" s="259"/>
      <c r="E43" s="266"/>
      <c r="F43" s="7">
        <v>160</v>
      </c>
      <c r="G43" s="52">
        <f>SUM(G44:G45)</f>
        <v>-51473381.97</v>
      </c>
      <c r="H43" s="53">
        <f>SUM(H44:H45)</f>
        <v>0</v>
      </c>
      <c r="I43" s="29">
        <f t="shared" si="0"/>
        <v>-51473381.97</v>
      </c>
      <c r="J43" s="52">
        <f>SUM(J44:J45)</f>
        <v>-32166021.270000007</v>
      </c>
      <c r="K43" s="53">
        <f>SUM(K44:K45)</f>
        <v>0</v>
      </c>
      <c r="L43" s="29">
        <f t="shared" si="1"/>
        <v>-32166021.270000007</v>
      </c>
    </row>
    <row r="44" spans="1:12" ht="12.75">
      <c r="A44" s="258" t="s">
        <v>18</v>
      </c>
      <c r="B44" s="259"/>
      <c r="C44" s="259"/>
      <c r="D44" s="259"/>
      <c r="E44" s="266"/>
      <c r="F44" s="7">
        <v>161</v>
      </c>
      <c r="G44" s="2">
        <v>-51511312.54</v>
      </c>
      <c r="H44" s="3">
        <v>0</v>
      </c>
      <c r="I44" s="29">
        <f t="shared" si="0"/>
        <v>-51511312.54</v>
      </c>
      <c r="J44" s="2">
        <v>-32140432.070000008</v>
      </c>
      <c r="K44" s="3">
        <v>0</v>
      </c>
      <c r="L44" s="29">
        <f t="shared" si="1"/>
        <v>-32140432.070000008</v>
      </c>
    </row>
    <row r="45" spans="1:12" ht="12.75">
      <c r="A45" s="258" t="s">
        <v>19</v>
      </c>
      <c r="B45" s="259"/>
      <c r="C45" s="259"/>
      <c r="D45" s="259"/>
      <c r="E45" s="266"/>
      <c r="F45" s="7">
        <v>162</v>
      </c>
      <c r="G45" s="2">
        <v>37930.57</v>
      </c>
      <c r="H45" s="3">
        <v>0</v>
      </c>
      <c r="I45" s="29">
        <f t="shared" si="0"/>
        <v>37930.57</v>
      </c>
      <c r="J45" s="2">
        <v>-25589.200000000004</v>
      </c>
      <c r="K45" s="3">
        <v>0</v>
      </c>
      <c r="L45" s="29">
        <f t="shared" si="1"/>
        <v>-25589.200000000004</v>
      </c>
    </row>
    <row r="46" spans="1:12" ht="21.75" customHeight="1">
      <c r="A46" s="258" t="s">
        <v>106</v>
      </c>
      <c r="B46" s="259"/>
      <c r="C46" s="259"/>
      <c r="D46" s="259"/>
      <c r="E46" s="266"/>
      <c r="F46" s="7">
        <v>163</v>
      </c>
      <c r="G46" s="52">
        <f>SUM(G47:G49)</f>
        <v>0</v>
      </c>
      <c r="H46" s="53">
        <f>SUM(H47:H49)</f>
        <v>0</v>
      </c>
      <c r="I46" s="29">
        <f t="shared" si="0"/>
        <v>0</v>
      </c>
      <c r="J46" s="52">
        <f>SUM(J47:J49)</f>
        <v>0</v>
      </c>
      <c r="K46" s="53">
        <f>SUM(K47:K49)</f>
        <v>-1700000</v>
      </c>
      <c r="L46" s="29">
        <f t="shared" si="1"/>
        <v>-1700000</v>
      </c>
    </row>
    <row r="47" spans="1:12" ht="12.75">
      <c r="A47" s="258" t="s">
        <v>20</v>
      </c>
      <c r="B47" s="259"/>
      <c r="C47" s="259"/>
      <c r="D47" s="259"/>
      <c r="E47" s="266"/>
      <c r="F47" s="7">
        <v>164</v>
      </c>
      <c r="G47" s="2"/>
      <c r="H47" s="3"/>
      <c r="I47" s="29">
        <f t="shared" si="0"/>
        <v>0</v>
      </c>
      <c r="J47" s="2">
        <v>0</v>
      </c>
      <c r="K47" s="3">
        <v>-1700000</v>
      </c>
      <c r="L47" s="29">
        <f t="shared" si="1"/>
        <v>-1700000</v>
      </c>
    </row>
    <row r="48" spans="1:12" ht="12.75">
      <c r="A48" s="258" t="s">
        <v>21</v>
      </c>
      <c r="B48" s="259"/>
      <c r="C48" s="259"/>
      <c r="D48" s="259"/>
      <c r="E48" s="266"/>
      <c r="F48" s="7">
        <v>165</v>
      </c>
      <c r="G48" s="2"/>
      <c r="H48" s="3"/>
      <c r="I48" s="29">
        <f t="shared" si="0"/>
        <v>0</v>
      </c>
      <c r="J48" s="2">
        <v>0</v>
      </c>
      <c r="K48" s="3">
        <v>0</v>
      </c>
      <c r="L48" s="29">
        <f t="shared" si="1"/>
        <v>0</v>
      </c>
    </row>
    <row r="49" spans="1:12" ht="12.75">
      <c r="A49" s="258" t="s">
        <v>22</v>
      </c>
      <c r="B49" s="259"/>
      <c r="C49" s="259"/>
      <c r="D49" s="259"/>
      <c r="E49" s="266"/>
      <c r="F49" s="7">
        <v>166</v>
      </c>
      <c r="G49" s="2"/>
      <c r="H49" s="3"/>
      <c r="I49" s="29">
        <f t="shared" si="0"/>
        <v>0</v>
      </c>
      <c r="J49" s="2">
        <v>0</v>
      </c>
      <c r="K49" s="3">
        <v>0</v>
      </c>
      <c r="L49" s="29">
        <f t="shared" si="1"/>
        <v>0</v>
      </c>
    </row>
    <row r="50" spans="1:12" ht="21" customHeight="1">
      <c r="A50" s="261" t="s">
        <v>207</v>
      </c>
      <c r="B50" s="259"/>
      <c r="C50" s="259"/>
      <c r="D50" s="259"/>
      <c r="E50" s="266"/>
      <c r="F50" s="7">
        <v>167</v>
      </c>
      <c r="G50" s="52">
        <f>SUM(G51:G53)</f>
        <v>732902.7599999998</v>
      </c>
      <c r="H50" s="53">
        <f>SUM(H51:H53)</f>
        <v>0</v>
      </c>
      <c r="I50" s="29">
        <f t="shared" si="0"/>
        <v>732902.7599999998</v>
      </c>
      <c r="J50" s="52">
        <f>SUM(J51:J53)</f>
        <v>1027033.8900000001</v>
      </c>
      <c r="K50" s="53">
        <f>SUM(K51:K53)</f>
        <v>0</v>
      </c>
      <c r="L50" s="29">
        <f t="shared" si="1"/>
        <v>1027033.8900000001</v>
      </c>
    </row>
    <row r="51" spans="1:12" ht="12.75">
      <c r="A51" s="258" t="s">
        <v>23</v>
      </c>
      <c r="B51" s="259"/>
      <c r="C51" s="259"/>
      <c r="D51" s="259"/>
      <c r="E51" s="266"/>
      <c r="F51" s="7">
        <v>168</v>
      </c>
      <c r="G51" s="2">
        <v>732902.7599999998</v>
      </c>
      <c r="H51" s="3">
        <v>0</v>
      </c>
      <c r="I51" s="29">
        <f t="shared" si="0"/>
        <v>732902.7599999998</v>
      </c>
      <c r="J51" s="2">
        <v>1027033.8900000001</v>
      </c>
      <c r="K51" s="3">
        <v>0</v>
      </c>
      <c r="L51" s="29">
        <f t="shared" si="1"/>
        <v>1027033.8900000001</v>
      </c>
    </row>
    <row r="52" spans="1:12" ht="12.75">
      <c r="A52" s="258" t="s">
        <v>24</v>
      </c>
      <c r="B52" s="259"/>
      <c r="C52" s="259"/>
      <c r="D52" s="259"/>
      <c r="E52" s="266"/>
      <c r="F52" s="7">
        <v>169</v>
      </c>
      <c r="G52" s="2">
        <v>0</v>
      </c>
      <c r="H52" s="3">
        <v>0</v>
      </c>
      <c r="I52" s="29">
        <f t="shared" si="0"/>
        <v>0</v>
      </c>
      <c r="J52" s="2">
        <v>0</v>
      </c>
      <c r="K52" s="3">
        <v>0</v>
      </c>
      <c r="L52" s="29">
        <f t="shared" si="1"/>
        <v>0</v>
      </c>
    </row>
    <row r="53" spans="1:12" ht="12.75">
      <c r="A53" s="258" t="s">
        <v>25</v>
      </c>
      <c r="B53" s="259"/>
      <c r="C53" s="259"/>
      <c r="D53" s="259"/>
      <c r="E53" s="266"/>
      <c r="F53" s="7">
        <v>170</v>
      </c>
      <c r="G53" s="2">
        <v>0</v>
      </c>
      <c r="H53" s="3">
        <v>0</v>
      </c>
      <c r="I53" s="29">
        <f t="shared" si="0"/>
        <v>0</v>
      </c>
      <c r="J53" s="2">
        <v>0</v>
      </c>
      <c r="K53" s="3">
        <v>0</v>
      </c>
      <c r="L53" s="29">
        <f t="shared" si="1"/>
        <v>0</v>
      </c>
    </row>
    <row r="54" spans="1:12" ht="21" customHeight="1">
      <c r="A54" s="261" t="s">
        <v>107</v>
      </c>
      <c r="B54" s="259"/>
      <c r="C54" s="259"/>
      <c r="D54" s="259"/>
      <c r="E54" s="266"/>
      <c r="F54" s="7">
        <v>171</v>
      </c>
      <c r="G54" s="52">
        <f>SUM(G55:G56)</f>
        <v>0</v>
      </c>
      <c r="H54" s="53">
        <f>SUM(H55:H56)</f>
        <v>0</v>
      </c>
      <c r="I54" s="29">
        <f t="shared" si="0"/>
        <v>0</v>
      </c>
      <c r="J54" s="52">
        <f>SUM(J55:J56)</f>
        <v>0</v>
      </c>
      <c r="K54" s="53">
        <f>SUM(K55:K56)</f>
        <v>0</v>
      </c>
      <c r="L54" s="29">
        <f t="shared" si="1"/>
        <v>0</v>
      </c>
    </row>
    <row r="55" spans="1:12" ht="12.75">
      <c r="A55" s="258" t="s">
        <v>26</v>
      </c>
      <c r="B55" s="259"/>
      <c r="C55" s="259"/>
      <c r="D55" s="259"/>
      <c r="E55" s="266"/>
      <c r="F55" s="7">
        <v>172</v>
      </c>
      <c r="G55" s="2"/>
      <c r="H55" s="3"/>
      <c r="I55" s="29">
        <f t="shared" si="0"/>
        <v>0</v>
      </c>
      <c r="J55" s="2"/>
      <c r="K55" s="3"/>
      <c r="L55" s="29">
        <f t="shared" si="1"/>
        <v>0</v>
      </c>
    </row>
    <row r="56" spans="1:12" ht="12.75">
      <c r="A56" s="258" t="s">
        <v>27</v>
      </c>
      <c r="B56" s="259"/>
      <c r="C56" s="259"/>
      <c r="D56" s="259"/>
      <c r="E56" s="266"/>
      <c r="F56" s="7">
        <v>173</v>
      </c>
      <c r="G56" s="2"/>
      <c r="H56" s="3"/>
      <c r="I56" s="29">
        <f t="shared" si="0"/>
        <v>0</v>
      </c>
      <c r="J56" s="2"/>
      <c r="K56" s="3"/>
      <c r="L56" s="29">
        <f t="shared" si="1"/>
        <v>0</v>
      </c>
    </row>
    <row r="57" spans="1:12" ht="21" customHeight="1">
      <c r="A57" s="261" t="s">
        <v>108</v>
      </c>
      <c r="B57" s="259"/>
      <c r="C57" s="259"/>
      <c r="D57" s="259"/>
      <c r="E57" s="266"/>
      <c r="F57" s="7">
        <v>174</v>
      </c>
      <c r="G57" s="52">
        <f>G58+G62</f>
        <v>-22467915.879999995</v>
      </c>
      <c r="H57" s="53">
        <f>H58+H62</f>
        <v>-221528757.93</v>
      </c>
      <c r="I57" s="29">
        <f t="shared" si="0"/>
        <v>-243996673.81</v>
      </c>
      <c r="J57" s="52">
        <f>J58+J62</f>
        <v>-34503017.839999996</v>
      </c>
      <c r="K57" s="53">
        <f>K58+K62</f>
        <v>-284629314.15999997</v>
      </c>
      <c r="L57" s="29">
        <f t="shared" si="1"/>
        <v>-319132331.99999994</v>
      </c>
    </row>
    <row r="58" spans="1:12" ht="12.75">
      <c r="A58" s="258" t="s">
        <v>109</v>
      </c>
      <c r="B58" s="259"/>
      <c r="C58" s="259"/>
      <c r="D58" s="259"/>
      <c r="E58" s="266"/>
      <c r="F58" s="7">
        <v>175</v>
      </c>
      <c r="G58" s="52">
        <f>SUM(G59:G61)</f>
        <v>-4364354.970000001</v>
      </c>
      <c r="H58" s="53">
        <f>SUM(H59:H61)</f>
        <v>-55942202.69999999</v>
      </c>
      <c r="I58" s="29">
        <f t="shared" si="0"/>
        <v>-60306557.66999999</v>
      </c>
      <c r="J58" s="52">
        <f>SUM(J59:J61)</f>
        <v>-4209758.790000001</v>
      </c>
      <c r="K58" s="53">
        <f>SUM(K59:K61)</f>
        <v>-53359789.47</v>
      </c>
      <c r="L58" s="29">
        <f t="shared" si="1"/>
        <v>-57569548.26</v>
      </c>
    </row>
    <row r="59" spans="1:12" ht="12.75">
      <c r="A59" s="258" t="s">
        <v>28</v>
      </c>
      <c r="B59" s="259"/>
      <c r="C59" s="259"/>
      <c r="D59" s="259"/>
      <c r="E59" s="266"/>
      <c r="F59" s="7">
        <v>176</v>
      </c>
      <c r="G59" s="2">
        <v>-3066714.4699999997</v>
      </c>
      <c r="H59" s="3">
        <v>-45729327.91</v>
      </c>
      <c r="I59" s="29">
        <f t="shared" si="0"/>
        <v>-48796042.379999995</v>
      </c>
      <c r="J59" s="2">
        <v>-3116289.0100000007</v>
      </c>
      <c r="K59" s="3">
        <v>-46321782.019999996</v>
      </c>
      <c r="L59" s="29">
        <f t="shared" si="1"/>
        <v>-49438071.029999994</v>
      </c>
    </row>
    <row r="60" spans="1:12" ht="12.75">
      <c r="A60" s="258" t="s">
        <v>29</v>
      </c>
      <c r="B60" s="259"/>
      <c r="C60" s="259"/>
      <c r="D60" s="259"/>
      <c r="E60" s="266"/>
      <c r="F60" s="7">
        <v>177</v>
      </c>
      <c r="G60" s="2">
        <v>-1297640.5000000005</v>
      </c>
      <c r="H60" s="3">
        <v>-10212874.789999995</v>
      </c>
      <c r="I60" s="29">
        <f t="shared" si="0"/>
        <v>-11510515.289999995</v>
      </c>
      <c r="J60" s="2">
        <v>-1093469.78</v>
      </c>
      <c r="K60" s="3">
        <v>-7038007.450000001</v>
      </c>
      <c r="L60" s="29">
        <f t="shared" si="1"/>
        <v>-8131477.230000001</v>
      </c>
    </row>
    <row r="61" spans="1:12" ht="12.75">
      <c r="A61" s="258" t="s">
        <v>30</v>
      </c>
      <c r="B61" s="259"/>
      <c r="C61" s="259"/>
      <c r="D61" s="259"/>
      <c r="E61" s="266"/>
      <c r="F61" s="7">
        <v>178</v>
      </c>
      <c r="G61" s="2">
        <v>0</v>
      </c>
      <c r="H61" s="3">
        <v>0</v>
      </c>
      <c r="I61" s="29">
        <f t="shared" si="0"/>
        <v>0</v>
      </c>
      <c r="J61" s="2">
        <v>0</v>
      </c>
      <c r="K61" s="3">
        <v>0</v>
      </c>
      <c r="L61" s="29">
        <f t="shared" si="1"/>
        <v>0</v>
      </c>
    </row>
    <row r="62" spans="1:12" ht="24" customHeight="1">
      <c r="A62" s="258" t="s">
        <v>110</v>
      </c>
      <c r="B62" s="259"/>
      <c r="C62" s="259"/>
      <c r="D62" s="259"/>
      <c r="E62" s="266"/>
      <c r="F62" s="7">
        <v>179</v>
      </c>
      <c r="G62" s="52">
        <f>SUM(G63:G65)</f>
        <v>-18103560.909999996</v>
      </c>
      <c r="H62" s="53">
        <f>SUM(H63:H65)</f>
        <v>-165586555.23000002</v>
      </c>
      <c r="I62" s="29">
        <f t="shared" si="0"/>
        <v>-183690116.14000002</v>
      </c>
      <c r="J62" s="52">
        <f>SUM(J63:J65)</f>
        <v>-30293259.049999997</v>
      </c>
      <c r="K62" s="53">
        <f>SUM(K63:K65)</f>
        <v>-231269524.69</v>
      </c>
      <c r="L62" s="29">
        <f t="shared" si="1"/>
        <v>-261562783.74</v>
      </c>
    </row>
    <row r="63" spans="1:12" ht="12.75">
      <c r="A63" s="258" t="s">
        <v>31</v>
      </c>
      <c r="B63" s="259"/>
      <c r="C63" s="259"/>
      <c r="D63" s="259"/>
      <c r="E63" s="266"/>
      <c r="F63" s="7">
        <v>180</v>
      </c>
      <c r="G63" s="2">
        <v>-445505.6</v>
      </c>
      <c r="H63" s="3">
        <v>-11284412.470000003</v>
      </c>
      <c r="I63" s="29">
        <f t="shared" si="0"/>
        <v>-11729918.070000002</v>
      </c>
      <c r="J63" s="2">
        <v>-414081.70999999996</v>
      </c>
      <c r="K63" s="3">
        <v>-10104400.79</v>
      </c>
      <c r="L63" s="29">
        <f t="shared" si="1"/>
        <v>-10518482.5</v>
      </c>
    </row>
    <row r="64" spans="1:12" ht="12.75">
      <c r="A64" s="258" t="s">
        <v>46</v>
      </c>
      <c r="B64" s="259"/>
      <c r="C64" s="259"/>
      <c r="D64" s="259"/>
      <c r="E64" s="266"/>
      <c r="F64" s="7">
        <v>181</v>
      </c>
      <c r="G64" s="2">
        <v>-11529911.099999998</v>
      </c>
      <c r="H64" s="3">
        <v>-88285203.94999999</v>
      </c>
      <c r="I64" s="29">
        <f t="shared" si="0"/>
        <v>-99815115.04999998</v>
      </c>
      <c r="J64" s="2">
        <v>-11300296.829999998</v>
      </c>
      <c r="K64" s="3">
        <v>-84014920.57999998</v>
      </c>
      <c r="L64" s="29">
        <f t="shared" si="1"/>
        <v>-95315217.40999998</v>
      </c>
    </row>
    <row r="65" spans="1:12" ht="12.75">
      <c r="A65" s="258" t="s">
        <v>47</v>
      </c>
      <c r="B65" s="259"/>
      <c r="C65" s="259"/>
      <c r="D65" s="259"/>
      <c r="E65" s="266"/>
      <c r="F65" s="7">
        <v>182</v>
      </c>
      <c r="G65" s="2">
        <v>-6128144.21</v>
      </c>
      <c r="H65" s="3">
        <v>-66016938.81000002</v>
      </c>
      <c r="I65" s="29">
        <f t="shared" si="0"/>
        <v>-72145083.02000001</v>
      </c>
      <c r="J65" s="2">
        <v>-18578880.509999998</v>
      </c>
      <c r="K65" s="3">
        <v>-137150203.32000002</v>
      </c>
      <c r="L65" s="29">
        <f t="shared" si="1"/>
        <v>-155729083.83</v>
      </c>
    </row>
    <row r="66" spans="1:12" ht="12.75">
      <c r="A66" s="261" t="s">
        <v>111</v>
      </c>
      <c r="B66" s="259"/>
      <c r="C66" s="259"/>
      <c r="D66" s="259"/>
      <c r="E66" s="266"/>
      <c r="F66" s="7">
        <v>183</v>
      </c>
      <c r="G66" s="69">
        <f>SUM(G67:G73)</f>
        <v>15029808.76</v>
      </c>
      <c r="H66" s="69">
        <f>SUM(H67:H73)</f>
        <v>-19808029.32</v>
      </c>
      <c r="I66" s="29">
        <f t="shared" si="0"/>
        <v>-4778220.5600000005</v>
      </c>
      <c r="J66" s="52">
        <f>SUM(J67:J73)</f>
        <v>9884277.67</v>
      </c>
      <c r="K66" s="53">
        <f>SUM(K67:K73)</f>
        <v>-1137891.8299999973</v>
      </c>
      <c r="L66" s="29">
        <f t="shared" si="1"/>
        <v>8746385.840000004</v>
      </c>
    </row>
    <row r="67" spans="1:12" ht="21" customHeight="1">
      <c r="A67" s="258" t="s">
        <v>218</v>
      </c>
      <c r="B67" s="259"/>
      <c r="C67" s="259"/>
      <c r="D67" s="259"/>
      <c r="E67" s="266"/>
      <c r="F67" s="7">
        <v>184</v>
      </c>
      <c r="G67" s="2">
        <v>0</v>
      </c>
      <c r="H67" s="3">
        <v>0</v>
      </c>
      <c r="I67" s="29">
        <f t="shared" si="0"/>
        <v>0</v>
      </c>
      <c r="J67" s="2">
        <v>0</v>
      </c>
      <c r="K67" s="3">
        <v>0</v>
      </c>
      <c r="L67" s="29">
        <f t="shared" si="1"/>
        <v>0</v>
      </c>
    </row>
    <row r="68" spans="1:12" ht="12.75">
      <c r="A68" s="258" t="s">
        <v>48</v>
      </c>
      <c r="B68" s="259"/>
      <c r="C68" s="259"/>
      <c r="D68" s="259"/>
      <c r="E68" s="266"/>
      <c r="F68" s="7">
        <v>185</v>
      </c>
      <c r="G68" s="2">
        <v>0</v>
      </c>
      <c r="H68" s="3">
        <v>-96986.29999999999</v>
      </c>
      <c r="I68" s="29">
        <f t="shared" si="0"/>
        <v>-96986.29999999999</v>
      </c>
      <c r="J68" s="2">
        <v>0</v>
      </c>
      <c r="K68" s="3">
        <v>-98630.14000000001</v>
      </c>
      <c r="L68" s="29">
        <f t="shared" si="1"/>
        <v>-98630.14000000001</v>
      </c>
    </row>
    <row r="69" spans="1:12" ht="12.75">
      <c r="A69" s="258" t="s">
        <v>203</v>
      </c>
      <c r="B69" s="259"/>
      <c r="C69" s="259"/>
      <c r="D69" s="259"/>
      <c r="E69" s="266"/>
      <c r="F69" s="7">
        <v>186</v>
      </c>
      <c r="G69" s="2">
        <v>0</v>
      </c>
      <c r="H69" s="3">
        <v>-13117273.939999998</v>
      </c>
      <c r="I69" s="29">
        <f t="shared" si="0"/>
        <v>-13117273.939999998</v>
      </c>
      <c r="J69" s="2">
        <v>0</v>
      </c>
      <c r="K69" s="3">
        <v>-0.9399999976158142</v>
      </c>
      <c r="L69" s="29">
        <f t="shared" si="1"/>
        <v>-0.9399999976158142</v>
      </c>
    </row>
    <row r="70" spans="1:12" ht="23.25" customHeight="1">
      <c r="A70" s="258" t="s">
        <v>251</v>
      </c>
      <c r="B70" s="259"/>
      <c r="C70" s="259"/>
      <c r="D70" s="259"/>
      <c r="E70" s="266"/>
      <c r="F70" s="7">
        <v>187</v>
      </c>
      <c r="G70" s="2">
        <v>-2136674.45</v>
      </c>
      <c r="H70" s="3">
        <v>-5214539.21</v>
      </c>
      <c r="I70" s="29">
        <f t="shared" si="0"/>
        <v>-7351213.66</v>
      </c>
      <c r="J70" s="2">
        <v>0</v>
      </c>
      <c r="K70" s="3">
        <v>-38325.17000000001</v>
      </c>
      <c r="L70" s="29">
        <f t="shared" si="1"/>
        <v>-38325.17000000001</v>
      </c>
    </row>
    <row r="71" spans="1:12" ht="19.5" customHeight="1">
      <c r="A71" s="258" t="s">
        <v>252</v>
      </c>
      <c r="B71" s="259"/>
      <c r="C71" s="259"/>
      <c r="D71" s="259"/>
      <c r="E71" s="266"/>
      <c r="F71" s="7">
        <v>188</v>
      </c>
      <c r="G71" s="2">
        <v>3115074.46</v>
      </c>
      <c r="H71" s="3">
        <v>928547.7100000004</v>
      </c>
      <c r="I71" s="29">
        <f t="shared" si="0"/>
        <v>4043622.1700000004</v>
      </c>
      <c r="J71" s="2">
        <v>-44785.79999999999</v>
      </c>
      <c r="K71" s="3">
        <v>202967.90000000037</v>
      </c>
      <c r="L71" s="29">
        <f t="shared" si="1"/>
        <v>158182.10000000038</v>
      </c>
    </row>
    <row r="72" spans="1:12" ht="12.75">
      <c r="A72" s="258" t="s">
        <v>254</v>
      </c>
      <c r="B72" s="259"/>
      <c r="C72" s="259"/>
      <c r="D72" s="259"/>
      <c r="E72" s="266"/>
      <c r="F72" s="7">
        <v>189</v>
      </c>
      <c r="G72" s="2">
        <v>14169375.6</v>
      </c>
      <c r="H72" s="3">
        <v>6004513.15</v>
      </c>
      <c r="I72" s="29">
        <f aca="true" t="shared" si="2" ref="I72:I99">G72+H72</f>
        <v>20173888.75</v>
      </c>
      <c r="J72" s="2">
        <v>10048499.92</v>
      </c>
      <c r="K72" s="3">
        <v>4910849.27</v>
      </c>
      <c r="L72" s="29">
        <f aca="true" t="shared" si="3" ref="L72:L99">J72+K72</f>
        <v>14959349.19</v>
      </c>
    </row>
    <row r="73" spans="1:12" ht="12.75">
      <c r="A73" s="258" t="s">
        <v>253</v>
      </c>
      <c r="B73" s="259"/>
      <c r="C73" s="259"/>
      <c r="D73" s="259"/>
      <c r="E73" s="266"/>
      <c r="F73" s="7">
        <v>190</v>
      </c>
      <c r="G73" s="2">
        <v>-117966.85000000003</v>
      </c>
      <c r="H73" s="3">
        <v>-8312290.73</v>
      </c>
      <c r="I73" s="29">
        <f t="shared" si="2"/>
        <v>-8430257.58</v>
      </c>
      <c r="J73" s="2">
        <v>-119436.45000000001</v>
      </c>
      <c r="K73" s="3">
        <v>-6114752.75</v>
      </c>
      <c r="L73" s="29">
        <f t="shared" si="3"/>
        <v>-6234189.2</v>
      </c>
    </row>
    <row r="74" spans="1:12" ht="24.75" customHeight="1">
      <c r="A74" s="261" t="s">
        <v>112</v>
      </c>
      <c r="B74" s="259"/>
      <c r="C74" s="259"/>
      <c r="D74" s="259"/>
      <c r="E74" s="266"/>
      <c r="F74" s="7">
        <v>191</v>
      </c>
      <c r="G74" s="52">
        <f>SUM(G75:G76)</f>
        <v>-59894.31</v>
      </c>
      <c r="H74" s="53">
        <f>SUM(H75:H76)</f>
        <v>-19310539.88</v>
      </c>
      <c r="I74" s="29">
        <f t="shared" si="2"/>
        <v>-19370434.189999998</v>
      </c>
      <c r="J74" s="52">
        <f>SUM(J75:J76)</f>
        <v>-55726.94000000002</v>
      </c>
      <c r="K74" s="53">
        <f>SUM(K75:K76)</f>
        <v>-9873167.43</v>
      </c>
      <c r="L74" s="29">
        <f t="shared" si="3"/>
        <v>-9928894.37</v>
      </c>
    </row>
    <row r="75" spans="1:12" ht="12.75">
      <c r="A75" s="258" t="s">
        <v>49</v>
      </c>
      <c r="B75" s="259"/>
      <c r="C75" s="259"/>
      <c r="D75" s="259"/>
      <c r="E75" s="266"/>
      <c r="F75" s="7">
        <v>192</v>
      </c>
      <c r="G75" s="2">
        <v>0</v>
      </c>
      <c r="H75" s="3">
        <v>0</v>
      </c>
      <c r="I75" s="29">
        <f t="shared" si="2"/>
        <v>0</v>
      </c>
      <c r="J75" s="2">
        <v>0</v>
      </c>
      <c r="K75" s="3">
        <v>0</v>
      </c>
      <c r="L75" s="29">
        <f t="shared" si="3"/>
        <v>0</v>
      </c>
    </row>
    <row r="76" spans="1:12" ht="12.75">
      <c r="A76" s="258" t="s">
        <v>50</v>
      </c>
      <c r="B76" s="259"/>
      <c r="C76" s="259"/>
      <c r="D76" s="259"/>
      <c r="E76" s="266"/>
      <c r="F76" s="7">
        <v>193</v>
      </c>
      <c r="G76" s="2">
        <v>-59894.31</v>
      </c>
      <c r="H76" s="3">
        <v>-19310539.88</v>
      </c>
      <c r="I76" s="29">
        <f t="shared" si="2"/>
        <v>-19370434.189999998</v>
      </c>
      <c r="J76" s="2">
        <v>-55726.94000000002</v>
      </c>
      <c r="K76" s="3">
        <v>-9873167.43</v>
      </c>
      <c r="L76" s="29">
        <f t="shared" si="3"/>
        <v>-9928894.37</v>
      </c>
    </row>
    <row r="77" spans="1:12" ht="12.75">
      <c r="A77" s="261" t="s">
        <v>58</v>
      </c>
      <c r="B77" s="259"/>
      <c r="C77" s="259"/>
      <c r="D77" s="259"/>
      <c r="E77" s="266"/>
      <c r="F77" s="7">
        <v>194</v>
      </c>
      <c r="G77" s="2">
        <v>0</v>
      </c>
      <c r="H77" s="3">
        <v>-153455.81000000006</v>
      </c>
      <c r="I77" s="29">
        <f t="shared" si="2"/>
        <v>-153455.81000000006</v>
      </c>
      <c r="J77" s="2">
        <v>0</v>
      </c>
      <c r="K77" s="3">
        <v>-969757.5699999998</v>
      </c>
      <c r="L77" s="29">
        <f t="shared" si="3"/>
        <v>-969757.5699999998</v>
      </c>
    </row>
    <row r="78" spans="1:12" ht="48" customHeight="1">
      <c r="A78" s="261" t="s">
        <v>362</v>
      </c>
      <c r="B78" s="259"/>
      <c r="C78" s="259"/>
      <c r="D78" s="259"/>
      <c r="E78" s="266"/>
      <c r="F78" s="7">
        <v>195</v>
      </c>
      <c r="G78" s="52">
        <f>G7+G16+G30+G31+G32+G33+G42+G50+G54+G57+G66+G74+G77</f>
        <v>4548992.860000013</v>
      </c>
      <c r="H78" s="53">
        <f>H7+H16+H30+H31+H32+H33+H42+H50+H54+H57+H66+H74+H77</f>
        <v>31014103.310000114</v>
      </c>
      <c r="I78" s="29">
        <f t="shared" si="2"/>
        <v>35563096.17000013</v>
      </c>
      <c r="J78" s="52">
        <f>J7+J16+J30+J31+J32+J33+J42+J50+J54+J57+J66+J74+J77</f>
        <v>5667047.410000018</v>
      </c>
      <c r="K78" s="53">
        <f>K7+K16+K30+K31+K32+K33+K42+K50+K54+K57+K66+K74+K77</f>
        <v>-107991411.1000002</v>
      </c>
      <c r="L78" s="29">
        <f t="shared" si="3"/>
        <v>-102324363.69000019</v>
      </c>
    </row>
    <row r="79" spans="1:12" ht="12.75">
      <c r="A79" s="261" t="s">
        <v>113</v>
      </c>
      <c r="B79" s="259"/>
      <c r="C79" s="259"/>
      <c r="D79" s="259"/>
      <c r="E79" s="266"/>
      <c r="F79" s="7">
        <v>196</v>
      </c>
      <c r="G79" s="52">
        <f>SUM(G80:G81)</f>
        <v>-909798.5700000001</v>
      </c>
      <c r="H79" s="53">
        <f>SUM(H80:H81)</f>
        <v>-6202820.66</v>
      </c>
      <c r="I79" s="29">
        <f t="shared" si="2"/>
        <v>-7112619.23</v>
      </c>
      <c r="J79" s="52">
        <f>SUM(J80:J81)</f>
        <v>0</v>
      </c>
      <c r="K79" s="53">
        <f>SUM(K80:K81)</f>
        <v>0</v>
      </c>
      <c r="L79" s="29">
        <f t="shared" si="3"/>
        <v>0</v>
      </c>
    </row>
    <row r="80" spans="1:12" ht="12.75">
      <c r="A80" s="258" t="s">
        <v>51</v>
      </c>
      <c r="B80" s="259"/>
      <c r="C80" s="259"/>
      <c r="D80" s="259"/>
      <c r="E80" s="266"/>
      <c r="F80" s="7">
        <v>197</v>
      </c>
      <c r="G80" s="2">
        <v>-909798.5700000001</v>
      </c>
      <c r="H80" s="3">
        <v>-6202820.66</v>
      </c>
      <c r="I80" s="29">
        <f t="shared" si="2"/>
        <v>-7112619.23</v>
      </c>
      <c r="J80" s="2"/>
      <c r="K80" s="3"/>
      <c r="L80" s="29">
        <f t="shared" si="3"/>
        <v>0</v>
      </c>
    </row>
    <row r="81" spans="1:12" ht="12.75">
      <c r="A81" s="258" t="s">
        <v>52</v>
      </c>
      <c r="B81" s="259"/>
      <c r="C81" s="259"/>
      <c r="D81" s="259"/>
      <c r="E81" s="266"/>
      <c r="F81" s="7">
        <v>198</v>
      </c>
      <c r="G81" s="2">
        <v>0</v>
      </c>
      <c r="H81" s="3">
        <v>0</v>
      </c>
      <c r="I81" s="29">
        <f t="shared" si="2"/>
        <v>0</v>
      </c>
      <c r="J81" s="2"/>
      <c r="K81" s="3"/>
      <c r="L81" s="29">
        <f t="shared" si="3"/>
        <v>0</v>
      </c>
    </row>
    <row r="82" spans="1:12" ht="21" customHeight="1">
      <c r="A82" s="261" t="s">
        <v>205</v>
      </c>
      <c r="B82" s="259"/>
      <c r="C82" s="259"/>
      <c r="D82" s="259"/>
      <c r="E82" s="266"/>
      <c r="F82" s="7">
        <v>199</v>
      </c>
      <c r="G82" s="52">
        <f>G78+G79</f>
        <v>3639194.290000013</v>
      </c>
      <c r="H82" s="53">
        <f>H78+H79</f>
        <v>24811282.650000114</v>
      </c>
      <c r="I82" s="29">
        <f t="shared" si="2"/>
        <v>28450476.940000128</v>
      </c>
      <c r="J82" s="52">
        <f>J78+J79</f>
        <v>5667047.410000018</v>
      </c>
      <c r="K82" s="53">
        <f>K78+K79</f>
        <v>-107991411.1000002</v>
      </c>
      <c r="L82" s="29">
        <f>J82+K82</f>
        <v>-102324363.69000019</v>
      </c>
    </row>
    <row r="83" spans="1:12" ht="12.75">
      <c r="A83" s="261" t="s">
        <v>255</v>
      </c>
      <c r="B83" s="262"/>
      <c r="C83" s="262"/>
      <c r="D83" s="262"/>
      <c r="E83" s="263"/>
      <c r="F83" s="7">
        <v>200</v>
      </c>
      <c r="G83" s="2"/>
      <c r="H83" s="3"/>
      <c r="I83" s="29">
        <f t="shared" si="2"/>
        <v>0</v>
      </c>
      <c r="J83" s="2"/>
      <c r="K83" s="3"/>
      <c r="L83" s="29">
        <f t="shared" si="3"/>
        <v>0</v>
      </c>
    </row>
    <row r="84" spans="1:12" ht="12.75">
      <c r="A84" s="261" t="s">
        <v>256</v>
      </c>
      <c r="B84" s="262"/>
      <c r="C84" s="262"/>
      <c r="D84" s="262"/>
      <c r="E84" s="263"/>
      <c r="F84" s="7">
        <v>201</v>
      </c>
      <c r="G84" s="2"/>
      <c r="H84" s="3"/>
      <c r="I84" s="29">
        <f t="shared" si="2"/>
        <v>0</v>
      </c>
      <c r="J84" s="2"/>
      <c r="K84" s="3"/>
      <c r="L84" s="29">
        <f t="shared" si="3"/>
        <v>0</v>
      </c>
    </row>
    <row r="85" spans="1:12" ht="12.75">
      <c r="A85" s="261" t="s">
        <v>261</v>
      </c>
      <c r="B85" s="262"/>
      <c r="C85" s="262"/>
      <c r="D85" s="262"/>
      <c r="E85" s="262"/>
      <c r="F85" s="7">
        <v>202</v>
      </c>
      <c r="G85" s="2">
        <f>+G7+G16+G30+G31+G32+G81</f>
        <v>114879350.11000003</v>
      </c>
      <c r="H85" s="3">
        <f>+H7+H16+H30+H31+H32+H81</f>
        <v>570590761.44</v>
      </c>
      <c r="I85" s="70">
        <f>IF((G85+H85)=(I7+I16+I30+I31+I32+I81),(G85+H85),FALSE)</f>
        <v>685470111.5500001</v>
      </c>
      <c r="J85" s="2">
        <f>+J7+J16+J30+J31+J32+J81</f>
        <v>120416514.47</v>
      </c>
      <c r="K85" s="3">
        <f>+K7+K16+K30+K31+K32+K81</f>
        <v>500872803.4499997</v>
      </c>
      <c r="L85" s="70">
        <f>IF((J85+K85)=(L7+L16+L30+L31+L32+L81),(J85+K85),FALSE)</f>
        <v>621289317.9199997</v>
      </c>
    </row>
    <row r="86" spans="1:12" ht="12.75">
      <c r="A86" s="261" t="s">
        <v>262</v>
      </c>
      <c r="B86" s="262"/>
      <c r="C86" s="262"/>
      <c r="D86" s="262"/>
      <c r="E86" s="262"/>
      <c r="F86" s="7">
        <v>203</v>
      </c>
      <c r="G86" s="2">
        <f>+G33+G42+G50+G54+G57+G66+G74+G77+G80</f>
        <v>-111240155.82</v>
      </c>
      <c r="H86" s="3">
        <f>+H33+H42+H50+H54+H57+H66+H74+H77+H80</f>
        <v>-545779478.7899998</v>
      </c>
      <c r="I86" s="70">
        <f>IF((G86+H86)=(I33+I42+I50+I54+I57+I66+I74+I77+I80),(G86+H86),FALSE)</f>
        <v>-657019634.6099999</v>
      </c>
      <c r="J86" s="2">
        <f>+J33+J42+J50+J54+J57+J66+J74+J77+J80</f>
        <v>-114749467.05999999</v>
      </c>
      <c r="K86" s="3">
        <f>+K33+K42+K50+K54+K57+K66+K74+K77+K80</f>
        <v>-608864214.55</v>
      </c>
      <c r="L86" s="70">
        <f>IF((J86+K86)=(L33+L42+L50+L54+L57+L66+L74+L77+L80),(J86+K86),FALSE)</f>
        <v>-723613681.6099999</v>
      </c>
    </row>
    <row r="87" spans="1:12" ht="12.75">
      <c r="A87" s="261" t="s">
        <v>206</v>
      </c>
      <c r="B87" s="259"/>
      <c r="C87" s="259"/>
      <c r="D87" s="259"/>
      <c r="E87" s="259"/>
      <c r="F87" s="7">
        <v>204</v>
      </c>
      <c r="G87" s="52">
        <f>SUM(G88:G94)-G95</f>
        <v>3454341.1799999997</v>
      </c>
      <c r="H87" s="53">
        <f>SUM(H88:H94)-H95</f>
        <v>1022010.2200000002</v>
      </c>
      <c r="I87" s="29">
        <f t="shared" si="2"/>
        <v>4476351.4</v>
      </c>
      <c r="J87" s="52">
        <f>SUM(J88:J94)-J95</f>
        <v>5623592.230000001</v>
      </c>
      <c r="K87" s="53">
        <f>SUM(K88:K94)-K95</f>
        <v>33828576.299990006</v>
      </c>
      <c r="L87" s="29">
        <f t="shared" si="3"/>
        <v>39452168.52999001</v>
      </c>
    </row>
    <row r="88" spans="1:12" ht="19.5" customHeight="1">
      <c r="A88" s="258" t="s">
        <v>263</v>
      </c>
      <c r="B88" s="259"/>
      <c r="C88" s="259"/>
      <c r="D88" s="259"/>
      <c r="E88" s="259"/>
      <c r="F88" s="7">
        <v>205</v>
      </c>
      <c r="G88" s="2">
        <v>0</v>
      </c>
      <c r="H88" s="3">
        <v>0</v>
      </c>
      <c r="I88" s="29">
        <f t="shared" si="2"/>
        <v>0</v>
      </c>
      <c r="J88" s="2">
        <v>0</v>
      </c>
      <c r="K88" s="3">
        <v>0</v>
      </c>
      <c r="L88" s="29">
        <f t="shared" si="3"/>
        <v>0</v>
      </c>
    </row>
    <row r="89" spans="1:12" ht="23.25" customHeight="1">
      <c r="A89" s="258" t="s">
        <v>264</v>
      </c>
      <c r="B89" s="259"/>
      <c r="C89" s="259"/>
      <c r="D89" s="259"/>
      <c r="E89" s="259"/>
      <c r="F89" s="7">
        <v>206</v>
      </c>
      <c r="G89" s="2">
        <v>3454341.1799999997</v>
      </c>
      <c r="H89" s="3">
        <v>684996.2800000003</v>
      </c>
      <c r="I89" s="29">
        <f t="shared" si="2"/>
        <v>4139337.46</v>
      </c>
      <c r="J89" s="2">
        <v>5623592.230000001</v>
      </c>
      <c r="K89" s="3">
        <v>33689007.979990005</v>
      </c>
      <c r="L89" s="29">
        <f t="shared" si="3"/>
        <v>39312600.20999001</v>
      </c>
    </row>
    <row r="90" spans="1:12" ht="21.75" customHeight="1">
      <c r="A90" s="258" t="s">
        <v>265</v>
      </c>
      <c r="B90" s="259"/>
      <c r="C90" s="259"/>
      <c r="D90" s="259"/>
      <c r="E90" s="259"/>
      <c r="F90" s="7">
        <v>207</v>
      </c>
      <c r="G90" s="2">
        <v>0</v>
      </c>
      <c r="H90" s="3">
        <v>337013.93999999994</v>
      </c>
      <c r="I90" s="29">
        <f t="shared" si="2"/>
        <v>337013.93999999994</v>
      </c>
      <c r="J90" s="2">
        <v>0</v>
      </c>
      <c r="K90" s="3">
        <v>139568.32</v>
      </c>
      <c r="L90" s="29">
        <f t="shared" si="3"/>
        <v>139568.32</v>
      </c>
    </row>
    <row r="91" spans="1:12" ht="21" customHeight="1">
      <c r="A91" s="258" t="s">
        <v>266</v>
      </c>
      <c r="B91" s="259"/>
      <c r="C91" s="259"/>
      <c r="D91" s="259"/>
      <c r="E91" s="259"/>
      <c r="F91" s="7">
        <v>208</v>
      </c>
      <c r="G91" s="2">
        <v>0</v>
      </c>
      <c r="H91" s="3">
        <v>0</v>
      </c>
      <c r="I91" s="29">
        <f t="shared" si="2"/>
        <v>0</v>
      </c>
      <c r="J91" s="2">
        <v>0</v>
      </c>
      <c r="K91" s="3">
        <v>0</v>
      </c>
      <c r="L91" s="29">
        <f t="shared" si="3"/>
        <v>0</v>
      </c>
    </row>
    <row r="92" spans="1:12" ht="12.75">
      <c r="A92" s="258" t="s">
        <v>267</v>
      </c>
      <c r="B92" s="259"/>
      <c r="C92" s="259"/>
      <c r="D92" s="259"/>
      <c r="E92" s="259"/>
      <c r="F92" s="7">
        <v>209</v>
      </c>
      <c r="G92" s="2">
        <v>0</v>
      </c>
      <c r="H92" s="3">
        <v>0</v>
      </c>
      <c r="I92" s="29">
        <f t="shared" si="2"/>
        <v>0</v>
      </c>
      <c r="J92" s="2">
        <v>0</v>
      </c>
      <c r="K92" s="3">
        <v>0</v>
      </c>
      <c r="L92" s="29">
        <f t="shared" si="3"/>
        <v>0</v>
      </c>
    </row>
    <row r="93" spans="1:12" ht="22.5" customHeight="1">
      <c r="A93" s="258" t="s">
        <v>268</v>
      </c>
      <c r="B93" s="259"/>
      <c r="C93" s="259"/>
      <c r="D93" s="259"/>
      <c r="E93" s="259"/>
      <c r="F93" s="7">
        <v>210</v>
      </c>
      <c r="G93" s="2">
        <v>0</v>
      </c>
      <c r="H93" s="3">
        <v>0</v>
      </c>
      <c r="I93" s="29">
        <f t="shared" si="2"/>
        <v>0</v>
      </c>
      <c r="J93" s="2">
        <v>0</v>
      </c>
      <c r="K93" s="3">
        <v>0</v>
      </c>
      <c r="L93" s="29">
        <f t="shared" si="3"/>
        <v>0</v>
      </c>
    </row>
    <row r="94" spans="1:12" ht="12.75">
      <c r="A94" s="258" t="s">
        <v>269</v>
      </c>
      <c r="B94" s="259"/>
      <c r="C94" s="259"/>
      <c r="D94" s="259"/>
      <c r="E94" s="259"/>
      <c r="F94" s="7">
        <v>211</v>
      </c>
      <c r="G94" s="2">
        <v>0</v>
      </c>
      <c r="H94" s="3">
        <v>0</v>
      </c>
      <c r="I94" s="29">
        <f t="shared" si="2"/>
        <v>0</v>
      </c>
      <c r="J94" s="2">
        <v>0</v>
      </c>
      <c r="K94" s="3">
        <v>0</v>
      </c>
      <c r="L94" s="29">
        <f t="shared" si="3"/>
        <v>0</v>
      </c>
    </row>
    <row r="95" spans="1:12" ht="12.75">
      <c r="A95" s="258" t="s">
        <v>270</v>
      </c>
      <c r="B95" s="259"/>
      <c r="C95" s="259"/>
      <c r="D95" s="259"/>
      <c r="E95" s="259"/>
      <c r="F95" s="7">
        <v>212</v>
      </c>
      <c r="G95" s="2">
        <v>0</v>
      </c>
      <c r="H95" s="3">
        <v>0</v>
      </c>
      <c r="I95" s="29">
        <f t="shared" si="2"/>
        <v>0</v>
      </c>
      <c r="J95" s="2">
        <v>0</v>
      </c>
      <c r="K95" s="3">
        <v>0</v>
      </c>
      <c r="L95" s="29">
        <f t="shared" si="3"/>
        <v>0</v>
      </c>
    </row>
    <row r="96" spans="1:12" ht="12.75">
      <c r="A96" s="261" t="s">
        <v>204</v>
      </c>
      <c r="B96" s="259"/>
      <c r="C96" s="259"/>
      <c r="D96" s="259"/>
      <c r="E96" s="259"/>
      <c r="F96" s="7">
        <v>213</v>
      </c>
      <c r="G96" s="52">
        <f>G82+G87</f>
        <v>7093535.470000013</v>
      </c>
      <c r="H96" s="53">
        <f>H82+H87</f>
        <v>25833292.870000113</v>
      </c>
      <c r="I96" s="29">
        <f t="shared" si="2"/>
        <v>32926828.340000127</v>
      </c>
      <c r="J96" s="52">
        <f>J82+J87</f>
        <v>11290639.64000002</v>
      </c>
      <c r="K96" s="53">
        <f>K82+K87</f>
        <v>-74162834.8000102</v>
      </c>
      <c r="L96" s="29">
        <f t="shared" si="3"/>
        <v>-62872195.16001019</v>
      </c>
    </row>
    <row r="97" spans="1:12" ht="12.75">
      <c r="A97" s="261" t="s">
        <v>255</v>
      </c>
      <c r="B97" s="262"/>
      <c r="C97" s="262"/>
      <c r="D97" s="262"/>
      <c r="E97" s="263"/>
      <c r="F97" s="7">
        <v>214</v>
      </c>
      <c r="G97" s="2"/>
      <c r="H97" s="3"/>
      <c r="I97" s="29">
        <f t="shared" si="2"/>
        <v>0</v>
      </c>
      <c r="J97" s="2"/>
      <c r="K97" s="3"/>
      <c r="L97" s="29">
        <f t="shared" si="3"/>
        <v>0</v>
      </c>
    </row>
    <row r="98" spans="1:12" ht="12.75">
      <c r="A98" s="261" t="s">
        <v>256</v>
      </c>
      <c r="B98" s="262"/>
      <c r="C98" s="262"/>
      <c r="D98" s="262"/>
      <c r="E98" s="263"/>
      <c r="F98" s="7">
        <v>215</v>
      </c>
      <c r="G98" s="2"/>
      <c r="H98" s="3"/>
      <c r="I98" s="29">
        <f t="shared" si="2"/>
        <v>0</v>
      </c>
      <c r="J98" s="2"/>
      <c r="K98" s="3"/>
      <c r="L98" s="29">
        <f t="shared" si="3"/>
        <v>0</v>
      </c>
    </row>
    <row r="99" spans="1:12" ht="12.75">
      <c r="A99" s="264" t="s">
        <v>296</v>
      </c>
      <c r="B99" s="265"/>
      <c r="C99" s="265"/>
      <c r="D99" s="265"/>
      <c r="E99" s="265"/>
      <c r="F99" s="8">
        <v>216</v>
      </c>
      <c r="G99" s="4">
        <v>0</v>
      </c>
      <c r="H99" s="5">
        <v>0</v>
      </c>
      <c r="I99" s="30">
        <f t="shared" si="2"/>
        <v>0</v>
      </c>
      <c r="J99" s="4">
        <v>0</v>
      </c>
      <c r="K99" s="5">
        <v>0</v>
      </c>
      <c r="L99" s="30">
        <f t="shared" si="3"/>
        <v>0</v>
      </c>
    </row>
    <row r="100" spans="1:12" ht="12.75">
      <c r="A100" s="260" t="s">
        <v>374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</row>
  </sheetData>
  <sheetProtection/>
  <mergeCells count="102">
    <mergeCell ref="A1:L1"/>
    <mergeCell ref="A2:L2"/>
    <mergeCell ref="J4:L4"/>
    <mergeCell ref="A6:E6"/>
    <mergeCell ref="G4:I4"/>
    <mergeCell ref="K3:L3"/>
    <mergeCell ref="A4:E5"/>
    <mergeCell ref="F4:F5"/>
    <mergeCell ref="A7:E7"/>
    <mergeCell ref="A17:E17"/>
    <mergeCell ref="A18:E18"/>
    <mergeCell ref="A19:E19"/>
    <mergeCell ref="A20:E20"/>
    <mergeCell ref="A33:E33"/>
    <mergeCell ref="A34:E34"/>
    <mergeCell ref="A29:E29"/>
    <mergeCell ref="A30:E30"/>
    <mergeCell ref="A8:E8"/>
    <mergeCell ref="A15:E15"/>
    <mergeCell ref="A16:E16"/>
    <mergeCell ref="A11:E11"/>
    <mergeCell ref="A12:E12"/>
    <mergeCell ref="A9:E9"/>
    <mergeCell ref="A10:E10"/>
    <mergeCell ref="A13:E13"/>
    <mergeCell ref="A14:E14"/>
    <mergeCell ref="A37:E37"/>
    <mergeCell ref="A38:E38"/>
    <mergeCell ref="A21:E21"/>
    <mergeCell ref="A22:E22"/>
    <mergeCell ref="A23:E23"/>
    <mergeCell ref="A24:E24"/>
    <mergeCell ref="A27:E27"/>
    <mergeCell ref="A28:E28"/>
    <mergeCell ref="A25:E25"/>
    <mergeCell ref="A26:E26"/>
    <mergeCell ref="A31:E31"/>
    <mergeCell ref="A32:E32"/>
    <mergeCell ref="A35:E35"/>
    <mergeCell ref="A36:E36"/>
    <mergeCell ref="A39:E39"/>
    <mergeCell ref="A40:E40"/>
    <mergeCell ref="A49:E49"/>
    <mergeCell ref="A50:E50"/>
    <mergeCell ref="A45:E45"/>
    <mergeCell ref="A46:E46"/>
    <mergeCell ref="A43:E43"/>
    <mergeCell ref="A44:E44"/>
    <mergeCell ref="A41:E41"/>
    <mergeCell ref="A42:E42"/>
    <mergeCell ref="A53:E53"/>
    <mergeCell ref="A54:E54"/>
    <mergeCell ref="A51:E51"/>
    <mergeCell ref="A52:E52"/>
    <mergeCell ref="A47:E47"/>
    <mergeCell ref="A48:E48"/>
    <mergeCell ref="A57:E57"/>
    <mergeCell ref="A58:E58"/>
    <mergeCell ref="A59:E59"/>
    <mergeCell ref="A69:E69"/>
    <mergeCell ref="A70:E70"/>
    <mergeCell ref="A75:E75"/>
    <mergeCell ref="A76:E76"/>
    <mergeCell ref="A71:E71"/>
    <mergeCell ref="A72:E72"/>
    <mergeCell ref="A60:E60"/>
    <mergeCell ref="A55:E55"/>
    <mergeCell ref="A56:E56"/>
    <mergeCell ref="A73:E73"/>
    <mergeCell ref="A74:E74"/>
    <mergeCell ref="A67:E67"/>
    <mergeCell ref="A68:E68"/>
    <mergeCell ref="A61:E61"/>
    <mergeCell ref="A62:E62"/>
    <mergeCell ref="A63:E63"/>
    <mergeCell ref="A64:E64"/>
    <mergeCell ref="A65:E65"/>
    <mergeCell ref="A66:E66"/>
    <mergeCell ref="A85:E85"/>
    <mergeCell ref="A86:E86"/>
    <mergeCell ref="A89:E89"/>
    <mergeCell ref="A90:E90"/>
    <mergeCell ref="A77:E77"/>
    <mergeCell ref="A78:E78"/>
    <mergeCell ref="A87:E87"/>
    <mergeCell ref="A88:E88"/>
    <mergeCell ref="A81:E81"/>
    <mergeCell ref="A82:E82"/>
    <mergeCell ref="A83:E83"/>
    <mergeCell ref="A84:E84"/>
    <mergeCell ref="A79:E79"/>
    <mergeCell ref="A80:E80"/>
    <mergeCell ref="A91:E91"/>
    <mergeCell ref="A92:E92"/>
    <mergeCell ref="A100:L100"/>
    <mergeCell ref="A93:E93"/>
    <mergeCell ref="A94:E94"/>
    <mergeCell ref="A95:E95"/>
    <mergeCell ref="A96:E96"/>
    <mergeCell ref="A97:E97"/>
    <mergeCell ref="A98:E98"/>
    <mergeCell ref="A99:E9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I17 I33:I54 I57:I67 I79:I82 I96" formula="1"/>
    <ignoredError sqref="I74:I78 I24 I18 I85:I87" formula="1" formulaRange="1"/>
    <ignoredError sqref="K78 H78 G74:H74 J74 J78 K74 I19:I23 G24:H24 J18:K18 G19:H23 G18:H18 L18 G25:L31 J24:L24 J19:L23" formulaRange="1"/>
    <ignoredError sqref="I88 G85:H87 J85:K87" unlockedFormula="1"/>
    <ignoredError sqref="I85:I8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10" zoomScaleSheetLayoutView="110" zoomScalePageLayoutView="0" workbookViewId="0" topLeftCell="A1">
      <selection activeCell="I87" sqref="I87"/>
    </sheetView>
  </sheetViews>
  <sheetFormatPr defaultColWidth="9.140625" defaultRowHeight="12.75"/>
  <cols>
    <col min="1" max="16384" width="9.140625" style="28" customWidth="1"/>
  </cols>
  <sheetData>
    <row r="1" spans="1:12" ht="15.75">
      <c r="A1" s="25" t="s">
        <v>373</v>
      </c>
      <c r="B1" s="33"/>
      <c r="C1" s="33"/>
      <c r="D1" s="33"/>
      <c r="E1" s="33"/>
      <c r="F1" s="33"/>
      <c r="G1" s="33"/>
      <c r="H1" s="34"/>
      <c r="I1" s="34"/>
      <c r="J1" s="35"/>
      <c r="K1" s="36"/>
      <c r="L1" s="37"/>
    </row>
    <row r="2" spans="1:12" ht="12.75">
      <c r="A2" s="255" t="s">
        <v>392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2.75">
      <c r="A3" s="95"/>
      <c r="B3" s="96"/>
      <c r="C3" s="96"/>
      <c r="D3" s="97"/>
      <c r="E3" s="97"/>
      <c r="F3" s="97"/>
      <c r="G3" s="97"/>
      <c r="H3" s="97"/>
      <c r="I3" s="98"/>
      <c r="J3" s="98"/>
      <c r="K3" s="272" t="s">
        <v>57</v>
      </c>
      <c r="L3" s="272"/>
    </row>
    <row r="4" spans="1:12" ht="12.75" customHeight="1">
      <c r="A4" s="248" t="s">
        <v>1</v>
      </c>
      <c r="B4" s="249"/>
      <c r="C4" s="249"/>
      <c r="D4" s="249"/>
      <c r="E4" s="249"/>
      <c r="F4" s="248" t="s">
        <v>219</v>
      </c>
      <c r="G4" s="248" t="s">
        <v>370</v>
      </c>
      <c r="H4" s="249"/>
      <c r="I4" s="249"/>
      <c r="J4" s="248" t="s">
        <v>371</v>
      </c>
      <c r="K4" s="249"/>
      <c r="L4" s="249"/>
    </row>
    <row r="5" spans="1:12" ht="12.75">
      <c r="A5" s="249"/>
      <c r="B5" s="249"/>
      <c r="C5" s="249"/>
      <c r="D5" s="249"/>
      <c r="E5" s="249"/>
      <c r="F5" s="249"/>
      <c r="G5" s="31" t="s">
        <v>358</v>
      </c>
      <c r="H5" s="31" t="s">
        <v>359</v>
      </c>
      <c r="I5" s="31" t="s">
        <v>360</v>
      </c>
      <c r="J5" s="31" t="s">
        <v>358</v>
      </c>
      <c r="K5" s="31" t="s">
        <v>359</v>
      </c>
      <c r="L5" s="31" t="s">
        <v>360</v>
      </c>
    </row>
    <row r="6" spans="1:12" ht="12.75">
      <c r="A6" s="248">
        <v>1</v>
      </c>
      <c r="B6" s="248"/>
      <c r="C6" s="248"/>
      <c r="D6" s="248"/>
      <c r="E6" s="248"/>
      <c r="F6" s="32">
        <v>2</v>
      </c>
      <c r="G6" s="32">
        <v>3</v>
      </c>
      <c r="H6" s="32">
        <v>4</v>
      </c>
      <c r="I6" s="32" t="s">
        <v>55</v>
      </c>
      <c r="J6" s="32">
        <v>6</v>
      </c>
      <c r="K6" s="32">
        <v>7</v>
      </c>
      <c r="L6" s="32" t="s">
        <v>56</v>
      </c>
    </row>
    <row r="7" spans="1:12" ht="12.75">
      <c r="A7" s="269" t="s">
        <v>98</v>
      </c>
      <c r="B7" s="270"/>
      <c r="C7" s="270"/>
      <c r="D7" s="270"/>
      <c r="E7" s="271"/>
      <c r="F7" s="6">
        <v>124</v>
      </c>
      <c r="G7" s="48">
        <f>SUM(G8:G15)</f>
        <v>245762965.18</v>
      </c>
      <c r="H7" s="49">
        <f>SUM(H8:H15)</f>
        <v>1377772798.2299998</v>
      </c>
      <c r="I7" s="50">
        <f>G7+H7</f>
        <v>1623535763.4099998</v>
      </c>
      <c r="J7" s="48">
        <f>SUM(J8:J15)</f>
        <v>263328331.85</v>
      </c>
      <c r="K7" s="49">
        <f>SUM(K8:K15)</f>
        <v>1248597788.7799997</v>
      </c>
      <c r="L7" s="50">
        <f>J7+K7</f>
        <v>1511926120.6299996</v>
      </c>
    </row>
    <row r="8" spans="1:12" ht="12.75">
      <c r="A8" s="258" t="s">
        <v>194</v>
      </c>
      <c r="B8" s="259"/>
      <c r="C8" s="259"/>
      <c r="D8" s="259"/>
      <c r="E8" s="266"/>
      <c r="F8" s="7">
        <v>125</v>
      </c>
      <c r="G8" s="2">
        <v>245134367.52</v>
      </c>
      <c r="H8" s="3">
        <v>1868041848.97</v>
      </c>
      <c r="I8" s="29">
        <f aca="true" t="shared" si="0" ref="I8:I71">G8+H8</f>
        <v>2113176216.49</v>
      </c>
      <c r="J8" s="2">
        <v>262960136.81</v>
      </c>
      <c r="K8" s="3">
        <v>1600080712.62</v>
      </c>
      <c r="L8" s="29">
        <f aca="true" t="shared" si="1" ref="L8:L71">J8+K8</f>
        <v>1863040849.4299998</v>
      </c>
    </row>
    <row r="9" spans="1:12" ht="12.75">
      <c r="A9" s="258" t="s">
        <v>195</v>
      </c>
      <c r="B9" s="259"/>
      <c r="C9" s="259"/>
      <c r="D9" s="259"/>
      <c r="E9" s="266"/>
      <c r="F9" s="7">
        <v>126</v>
      </c>
      <c r="G9" s="2"/>
      <c r="H9" s="3"/>
      <c r="I9" s="29">
        <f t="shared" si="0"/>
        <v>0</v>
      </c>
      <c r="J9" s="2"/>
      <c r="K9" s="3"/>
      <c r="L9" s="29">
        <f t="shared" si="1"/>
        <v>0</v>
      </c>
    </row>
    <row r="10" spans="1:12" ht="25.5" customHeight="1">
      <c r="A10" s="258" t="s">
        <v>196</v>
      </c>
      <c r="B10" s="259"/>
      <c r="C10" s="259"/>
      <c r="D10" s="259"/>
      <c r="E10" s="266"/>
      <c r="F10" s="7">
        <v>127</v>
      </c>
      <c r="G10" s="2"/>
      <c r="H10" s="3">
        <v>-52596186.14</v>
      </c>
      <c r="I10" s="29">
        <f t="shared" si="0"/>
        <v>-52596186.14</v>
      </c>
      <c r="J10" s="2"/>
      <c r="K10" s="3">
        <v>-59063138.97</v>
      </c>
      <c r="L10" s="29">
        <f t="shared" si="1"/>
        <v>-59063138.97</v>
      </c>
    </row>
    <row r="11" spans="1:12" ht="12.75">
      <c r="A11" s="258" t="s">
        <v>197</v>
      </c>
      <c r="B11" s="259"/>
      <c r="C11" s="259"/>
      <c r="D11" s="259"/>
      <c r="E11" s="266"/>
      <c r="F11" s="7">
        <v>128</v>
      </c>
      <c r="G11" s="2">
        <v>-122793.24</v>
      </c>
      <c r="H11" s="3">
        <v>-291493614.96</v>
      </c>
      <c r="I11" s="29">
        <f t="shared" si="0"/>
        <v>-291616408.2</v>
      </c>
      <c r="J11" s="2">
        <v>-244811.96</v>
      </c>
      <c r="K11" s="3">
        <v>-261474468.16</v>
      </c>
      <c r="L11" s="29">
        <f t="shared" si="1"/>
        <v>-261719280.12</v>
      </c>
    </row>
    <row r="12" spans="1:12" ht="12.75">
      <c r="A12" s="258" t="s">
        <v>198</v>
      </c>
      <c r="B12" s="259"/>
      <c r="C12" s="259"/>
      <c r="D12" s="259"/>
      <c r="E12" s="266"/>
      <c r="F12" s="7">
        <v>129</v>
      </c>
      <c r="G12" s="2"/>
      <c r="H12" s="3"/>
      <c r="I12" s="29">
        <f t="shared" si="0"/>
        <v>0</v>
      </c>
      <c r="J12" s="2"/>
      <c r="K12" s="3"/>
      <c r="L12" s="29">
        <f t="shared" si="1"/>
        <v>0</v>
      </c>
    </row>
    <row r="13" spans="1:12" ht="12.75">
      <c r="A13" s="258" t="s">
        <v>199</v>
      </c>
      <c r="B13" s="259"/>
      <c r="C13" s="259"/>
      <c r="D13" s="259"/>
      <c r="E13" s="266"/>
      <c r="F13" s="7">
        <v>130</v>
      </c>
      <c r="G13" s="2">
        <v>728503.85</v>
      </c>
      <c r="H13" s="3">
        <v>-169857893.47</v>
      </c>
      <c r="I13" s="29">
        <f t="shared" si="0"/>
        <v>-169129389.62</v>
      </c>
      <c r="J13" s="2">
        <v>590325.41</v>
      </c>
      <c r="K13" s="3">
        <v>-49338212.16</v>
      </c>
      <c r="L13" s="29">
        <f t="shared" si="1"/>
        <v>-48747886.75</v>
      </c>
    </row>
    <row r="14" spans="1:12" ht="12.75">
      <c r="A14" s="258" t="s">
        <v>200</v>
      </c>
      <c r="B14" s="259"/>
      <c r="C14" s="259"/>
      <c r="D14" s="259"/>
      <c r="E14" s="266"/>
      <c r="F14" s="7">
        <v>131</v>
      </c>
      <c r="G14" s="2">
        <v>22887.05</v>
      </c>
      <c r="H14" s="3">
        <v>23678643.83</v>
      </c>
      <c r="I14" s="29">
        <f t="shared" si="0"/>
        <v>23701530.88</v>
      </c>
      <c r="J14" s="2">
        <v>22681.59</v>
      </c>
      <c r="K14" s="3">
        <v>18392895.45</v>
      </c>
      <c r="L14" s="29">
        <f t="shared" si="1"/>
        <v>18415577.04</v>
      </c>
    </row>
    <row r="15" spans="1:12" ht="12.75">
      <c r="A15" s="258" t="s">
        <v>240</v>
      </c>
      <c r="B15" s="259"/>
      <c r="C15" s="259"/>
      <c r="D15" s="259"/>
      <c r="E15" s="266"/>
      <c r="F15" s="7">
        <v>132</v>
      </c>
      <c r="G15" s="2"/>
      <c r="H15" s="3"/>
      <c r="I15" s="29">
        <f t="shared" si="0"/>
        <v>0</v>
      </c>
      <c r="J15" s="2"/>
      <c r="K15" s="3"/>
      <c r="L15" s="29">
        <f t="shared" si="1"/>
        <v>0</v>
      </c>
    </row>
    <row r="16" spans="1:12" ht="24.75" customHeight="1">
      <c r="A16" s="261" t="s">
        <v>99</v>
      </c>
      <c r="B16" s="259"/>
      <c r="C16" s="259"/>
      <c r="D16" s="259"/>
      <c r="E16" s="266"/>
      <c r="F16" s="7">
        <v>133</v>
      </c>
      <c r="G16" s="52">
        <f>G17+G18+G22+G23+G24+G28+G29</f>
        <v>91588363.28999999</v>
      </c>
      <c r="H16" s="53">
        <f>H17+H18+H22+H23+H24+H28+H29</f>
        <v>167806514.77999997</v>
      </c>
      <c r="I16" s="29">
        <f t="shared" si="0"/>
        <v>259394878.06999996</v>
      </c>
      <c r="J16" s="52">
        <f>J17+J18+J22+J23+J24+J28+J29</f>
        <v>86517371.83</v>
      </c>
      <c r="K16" s="53">
        <f>K17+K18+K22+K23+K24+K28+K29</f>
        <v>136745235.07999998</v>
      </c>
      <c r="L16" s="29">
        <f t="shared" si="1"/>
        <v>223262606.90999997</v>
      </c>
    </row>
    <row r="17" spans="1:12" ht="19.5" customHeight="1">
      <c r="A17" s="258" t="s">
        <v>217</v>
      </c>
      <c r="B17" s="259"/>
      <c r="C17" s="259"/>
      <c r="D17" s="259"/>
      <c r="E17" s="266"/>
      <c r="F17" s="7">
        <v>134</v>
      </c>
      <c r="G17" s="2">
        <v>73750</v>
      </c>
      <c r="H17" s="3">
        <v>46084982.84</v>
      </c>
      <c r="I17" s="29">
        <f t="shared" si="0"/>
        <v>46158732.84</v>
      </c>
      <c r="J17" s="2">
        <v>185700</v>
      </c>
      <c r="K17" s="3">
        <v>26452015.64</v>
      </c>
      <c r="L17" s="29">
        <f t="shared" si="1"/>
        <v>26637715.64</v>
      </c>
    </row>
    <row r="18" spans="1:12" ht="26.25" customHeight="1">
      <c r="A18" s="258" t="s">
        <v>202</v>
      </c>
      <c r="B18" s="259"/>
      <c r="C18" s="259"/>
      <c r="D18" s="259"/>
      <c r="E18" s="266"/>
      <c r="F18" s="7">
        <v>135</v>
      </c>
      <c r="G18" s="52">
        <f>SUM(G19:G21)</f>
        <v>0</v>
      </c>
      <c r="H18" s="53">
        <f>SUM(H19:H21)</f>
        <v>18395940.689999998</v>
      </c>
      <c r="I18" s="29">
        <f t="shared" si="0"/>
        <v>18395940.689999998</v>
      </c>
      <c r="J18" s="52">
        <f>SUM(J19:J21)</f>
        <v>0</v>
      </c>
      <c r="K18" s="53">
        <f>SUM(K19:K21)</f>
        <v>19532457.97</v>
      </c>
      <c r="L18" s="29">
        <f t="shared" si="1"/>
        <v>19532457.97</v>
      </c>
    </row>
    <row r="19" spans="1:12" ht="12.75">
      <c r="A19" s="258" t="s">
        <v>241</v>
      </c>
      <c r="B19" s="259"/>
      <c r="C19" s="259"/>
      <c r="D19" s="259"/>
      <c r="E19" s="266"/>
      <c r="F19" s="7">
        <v>136</v>
      </c>
      <c r="G19" s="2"/>
      <c r="H19" s="3">
        <v>18390151.7</v>
      </c>
      <c r="I19" s="29">
        <f t="shared" si="0"/>
        <v>18390151.7</v>
      </c>
      <c r="J19" s="2"/>
      <c r="K19" s="3">
        <v>19520309.97</v>
      </c>
      <c r="L19" s="29">
        <f t="shared" si="1"/>
        <v>19520309.97</v>
      </c>
    </row>
    <row r="20" spans="1:12" ht="24" customHeight="1">
      <c r="A20" s="258" t="s">
        <v>53</v>
      </c>
      <c r="B20" s="259"/>
      <c r="C20" s="259"/>
      <c r="D20" s="259"/>
      <c r="E20" s="266"/>
      <c r="F20" s="7">
        <v>137</v>
      </c>
      <c r="G20" s="2"/>
      <c r="H20" s="3"/>
      <c r="I20" s="29">
        <f t="shared" si="0"/>
        <v>0</v>
      </c>
      <c r="J20" s="2"/>
      <c r="K20" s="3"/>
      <c r="L20" s="29">
        <f t="shared" si="1"/>
        <v>0</v>
      </c>
    </row>
    <row r="21" spans="1:12" ht="12.75">
      <c r="A21" s="258" t="s">
        <v>242</v>
      </c>
      <c r="B21" s="259"/>
      <c r="C21" s="259"/>
      <c r="D21" s="259"/>
      <c r="E21" s="266"/>
      <c r="F21" s="7">
        <v>138</v>
      </c>
      <c r="G21" s="2"/>
      <c r="H21" s="3">
        <v>5788.99</v>
      </c>
      <c r="I21" s="29">
        <f t="shared" si="0"/>
        <v>5788.99</v>
      </c>
      <c r="J21" s="2"/>
      <c r="K21" s="3">
        <v>12148</v>
      </c>
      <c r="L21" s="29">
        <f t="shared" si="1"/>
        <v>12148</v>
      </c>
    </row>
    <row r="22" spans="1:12" ht="12.75">
      <c r="A22" s="258" t="s">
        <v>243</v>
      </c>
      <c r="B22" s="259"/>
      <c r="C22" s="259"/>
      <c r="D22" s="259"/>
      <c r="E22" s="266"/>
      <c r="F22" s="7">
        <v>139</v>
      </c>
      <c r="G22" s="2">
        <v>77449626.06</v>
      </c>
      <c r="H22" s="3">
        <v>79353639.86</v>
      </c>
      <c r="I22" s="29">
        <f t="shared" si="0"/>
        <v>156803265.92000002</v>
      </c>
      <c r="J22" s="2">
        <v>81100353.57</v>
      </c>
      <c r="K22" s="3">
        <v>73581024.91</v>
      </c>
      <c r="L22" s="29">
        <f t="shared" si="1"/>
        <v>154681378.48</v>
      </c>
    </row>
    <row r="23" spans="1:12" ht="20.25" customHeight="1">
      <c r="A23" s="258" t="s">
        <v>271</v>
      </c>
      <c r="B23" s="259"/>
      <c r="C23" s="259"/>
      <c r="D23" s="259"/>
      <c r="E23" s="266"/>
      <c r="F23" s="7">
        <v>140</v>
      </c>
      <c r="G23" s="2">
        <v>1441815.16</v>
      </c>
      <c r="H23" s="3">
        <v>1180447.51</v>
      </c>
      <c r="I23" s="29">
        <f t="shared" si="0"/>
        <v>2622262.67</v>
      </c>
      <c r="J23" s="2">
        <v>3515025.67</v>
      </c>
      <c r="K23" s="3">
        <v>8479646.17</v>
      </c>
      <c r="L23" s="29">
        <f t="shared" si="1"/>
        <v>11994671.84</v>
      </c>
    </row>
    <row r="24" spans="1:12" ht="19.5" customHeight="1">
      <c r="A24" s="258" t="s">
        <v>100</v>
      </c>
      <c r="B24" s="259"/>
      <c r="C24" s="259"/>
      <c r="D24" s="259"/>
      <c r="E24" s="266"/>
      <c r="F24" s="7">
        <v>141</v>
      </c>
      <c r="G24" s="52">
        <f>SUM(G25:G27)</f>
        <v>1126015.28</v>
      </c>
      <c r="H24" s="53">
        <f>SUM(H25:H27)</f>
        <v>2393378.42</v>
      </c>
      <c r="I24" s="29">
        <f t="shared" si="0"/>
        <v>3519393.7</v>
      </c>
      <c r="J24" s="52">
        <f>SUM(J25:J27)</f>
        <v>1422503.53</v>
      </c>
      <c r="K24" s="53">
        <f>SUM(K25:K27)</f>
        <v>3403268.14</v>
      </c>
      <c r="L24" s="29">
        <f t="shared" si="1"/>
        <v>4825771.67</v>
      </c>
    </row>
    <row r="25" spans="1:12" ht="12.75">
      <c r="A25" s="258" t="s">
        <v>244</v>
      </c>
      <c r="B25" s="259"/>
      <c r="C25" s="259"/>
      <c r="D25" s="259"/>
      <c r="E25" s="266"/>
      <c r="F25" s="7">
        <v>142</v>
      </c>
      <c r="G25" s="2">
        <v>1126015.28</v>
      </c>
      <c r="H25" s="3">
        <v>1889140.11</v>
      </c>
      <c r="I25" s="29">
        <f t="shared" si="0"/>
        <v>3015155.39</v>
      </c>
      <c r="J25" s="2">
        <v>1422503.53</v>
      </c>
      <c r="K25" s="3">
        <v>3005529.24</v>
      </c>
      <c r="L25" s="29">
        <f t="shared" si="1"/>
        <v>4428032.7700000005</v>
      </c>
    </row>
    <row r="26" spans="1:12" ht="12.75">
      <c r="A26" s="258" t="s">
        <v>245</v>
      </c>
      <c r="B26" s="259"/>
      <c r="C26" s="259"/>
      <c r="D26" s="259"/>
      <c r="E26" s="266"/>
      <c r="F26" s="7">
        <v>143</v>
      </c>
      <c r="G26" s="2"/>
      <c r="H26" s="3">
        <v>504238.31</v>
      </c>
      <c r="I26" s="29">
        <f t="shared" si="0"/>
        <v>504238.31</v>
      </c>
      <c r="J26" s="2"/>
      <c r="K26" s="3">
        <v>397738.9</v>
      </c>
      <c r="L26" s="29">
        <f t="shared" si="1"/>
        <v>397738.9</v>
      </c>
    </row>
    <row r="27" spans="1:12" ht="12.75">
      <c r="A27" s="258" t="s">
        <v>6</v>
      </c>
      <c r="B27" s="259"/>
      <c r="C27" s="259"/>
      <c r="D27" s="259"/>
      <c r="E27" s="266"/>
      <c r="F27" s="7">
        <v>144</v>
      </c>
      <c r="G27" s="2"/>
      <c r="H27" s="3"/>
      <c r="I27" s="29">
        <f t="shared" si="0"/>
        <v>0</v>
      </c>
      <c r="J27" s="2"/>
      <c r="K27" s="3"/>
      <c r="L27" s="29">
        <f t="shared" si="1"/>
        <v>0</v>
      </c>
    </row>
    <row r="28" spans="1:12" ht="12.75">
      <c r="A28" s="258" t="s">
        <v>7</v>
      </c>
      <c r="B28" s="259"/>
      <c r="C28" s="259"/>
      <c r="D28" s="259"/>
      <c r="E28" s="266"/>
      <c r="F28" s="7">
        <v>145</v>
      </c>
      <c r="G28" s="2">
        <v>11049629.58</v>
      </c>
      <c r="H28" s="3">
        <v>4502239.57</v>
      </c>
      <c r="I28" s="29">
        <f t="shared" si="0"/>
        <v>15551869.15</v>
      </c>
      <c r="J28" s="2"/>
      <c r="K28" s="3">
        <v>1181907.33</v>
      </c>
      <c r="L28" s="29">
        <f t="shared" si="1"/>
        <v>1181907.33</v>
      </c>
    </row>
    <row r="29" spans="1:12" ht="12.75">
      <c r="A29" s="258" t="s">
        <v>8</v>
      </c>
      <c r="B29" s="259"/>
      <c r="C29" s="259"/>
      <c r="D29" s="259"/>
      <c r="E29" s="266"/>
      <c r="F29" s="7">
        <v>146</v>
      </c>
      <c r="G29" s="2">
        <v>447527.21</v>
      </c>
      <c r="H29" s="3">
        <v>15895885.89</v>
      </c>
      <c r="I29" s="29">
        <f t="shared" si="0"/>
        <v>16343413.100000001</v>
      </c>
      <c r="J29" s="2">
        <v>293789.06</v>
      </c>
      <c r="K29" s="3">
        <v>4114914.92</v>
      </c>
      <c r="L29" s="29">
        <f t="shared" si="1"/>
        <v>4408703.9799999995</v>
      </c>
    </row>
    <row r="30" spans="1:12" ht="12.75">
      <c r="A30" s="261" t="s">
        <v>9</v>
      </c>
      <c r="B30" s="259"/>
      <c r="C30" s="259"/>
      <c r="D30" s="259"/>
      <c r="E30" s="266"/>
      <c r="F30" s="7">
        <v>147</v>
      </c>
      <c r="G30" s="2">
        <v>13905.02</v>
      </c>
      <c r="H30" s="3">
        <v>19419698.01</v>
      </c>
      <c r="I30" s="29">
        <f t="shared" si="0"/>
        <v>19433603.03</v>
      </c>
      <c r="J30" s="2">
        <v>5335.39</v>
      </c>
      <c r="K30" s="3">
        <v>18685798.95</v>
      </c>
      <c r="L30" s="29">
        <f t="shared" si="1"/>
        <v>18691134.34</v>
      </c>
    </row>
    <row r="31" spans="1:12" ht="21.75" customHeight="1">
      <c r="A31" s="261" t="s">
        <v>10</v>
      </c>
      <c r="B31" s="259"/>
      <c r="C31" s="259"/>
      <c r="D31" s="259"/>
      <c r="E31" s="266"/>
      <c r="F31" s="7">
        <v>148</v>
      </c>
      <c r="G31" s="2">
        <v>36123.82</v>
      </c>
      <c r="H31" s="3">
        <v>17373376.8</v>
      </c>
      <c r="I31" s="29">
        <f t="shared" si="0"/>
        <v>17409500.62</v>
      </c>
      <c r="J31" s="2">
        <v>313814.28</v>
      </c>
      <c r="K31" s="3">
        <v>24336933.06</v>
      </c>
      <c r="L31" s="29">
        <f t="shared" si="1"/>
        <v>24650747.34</v>
      </c>
    </row>
    <row r="32" spans="1:12" ht="12.75">
      <c r="A32" s="261" t="s">
        <v>11</v>
      </c>
      <c r="B32" s="259"/>
      <c r="C32" s="259"/>
      <c r="D32" s="259"/>
      <c r="E32" s="266"/>
      <c r="F32" s="7">
        <v>149</v>
      </c>
      <c r="G32" s="2">
        <v>2046009.49</v>
      </c>
      <c r="H32" s="3">
        <v>41468002.56</v>
      </c>
      <c r="I32" s="29">
        <f t="shared" si="0"/>
        <v>43514012.050000004</v>
      </c>
      <c r="J32" s="2">
        <v>5295765.76</v>
      </c>
      <c r="K32" s="3">
        <v>61705811.91</v>
      </c>
      <c r="L32" s="29">
        <f t="shared" si="1"/>
        <v>67001577.669999994</v>
      </c>
    </row>
    <row r="33" spans="1:12" ht="12.75">
      <c r="A33" s="261" t="s">
        <v>101</v>
      </c>
      <c r="B33" s="259"/>
      <c r="C33" s="259"/>
      <c r="D33" s="259"/>
      <c r="E33" s="266"/>
      <c r="F33" s="7">
        <v>150</v>
      </c>
      <c r="G33" s="52">
        <f>G34+G38</f>
        <v>-237280401.5</v>
      </c>
      <c r="H33" s="53">
        <f>H34+H38</f>
        <v>-764135475.4</v>
      </c>
      <c r="I33" s="29">
        <f t="shared" si="0"/>
        <v>-1001415876.9</v>
      </c>
      <c r="J33" s="52">
        <f>J34+J38</f>
        <v>-190911742.23999998</v>
      </c>
      <c r="K33" s="53">
        <f>K34+K38</f>
        <v>-786468881.36</v>
      </c>
      <c r="L33" s="29">
        <f t="shared" si="1"/>
        <v>-977380623.6</v>
      </c>
    </row>
    <row r="34" spans="1:12" ht="12.75">
      <c r="A34" s="258" t="s">
        <v>102</v>
      </c>
      <c r="B34" s="259"/>
      <c r="C34" s="259"/>
      <c r="D34" s="259"/>
      <c r="E34" s="266"/>
      <c r="F34" s="7">
        <v>151</v>
      </c>
      <c r="G34" s="52">
        <f>SUM(G35:G37)</f>
        <v>-247338862.86</v>
      </c>
      <c r="H34" s="53">
        <f>SUM(H35:H37)</f>
        <v>-778711586.85</v>
      </c>
      <c r="I34" s="29">
        <f t="shared" si="0"/>
        <v>-1026050449.71</v>
      </c>
      <c r="J34" s="52">
        <f>SUM(J35:J37)</f>
        <v>-197350473.67</v>
      </c>
      <c r="K34" s="53">
        <f>SUM(K35:K37)</f>
        <v>-709421010.89</v>
      </c>
      <c r="L34" s="29">
        <f t="shared" si="1"/>
        <v>-906771484.56</v>
      </c>
    </row>
    <row r="35" spans="1:12" ht="12.75">
      <c r="A35" s="258" t="s">
        <v>12</v>
      </c>
      <c r="B35" s="259"/>
      <c r="C35" s="259"/>
      <c r="D35" s="259"/>
      <c r="E35" s="266"/>
      <c r="F35" s="7">
        <v>152</v>
      </c>
      <c r="G35" s="2">
        <v>-247338862.86</v>
      </c>
      <c r="H35" s="3">
        <v>-928917490.24</v>
      </c>
      <c r="I35" s="29">
        <f t="shared" si="0"/>
        <v>-1176256353.1</v>
      </c>
      <c r="J35" s="2">
        <v>-197350473.67</v>
      </c>
      <c r="K35" s="3">
        <v>-827097743.5</v>
      </c>
      <c r="L35" s="29">
        <f t="shared" si="1"/>
        <v>-1024448217.17</v>
      </c>
    </row>
    <row r="36" spans="1:12" ht="12.75">
      <c r="A36" s="258" t="s">
        <v>13</v>
      </c>
      <c r="B36" s="259"/>
      <c r="C36" s="259"/>
      <c r="D36" s="259"/>
      <c r="E36" s="266"/>
      <c r="F36" s="7">
        <v>153</v>
      </c>
      <c r="G36" s="2"/>
      <c r="H36" s="3"/>
      <c r="I36" s="29">
        <f t="shared" si="0"/>
        <v>0</v>
      </c>
      <c r="J36" s="2"/>
      <c r="K36" s="3"/>
      <c r="L36" s="29">
        <f t="shared" si="1"/>
        <v>0</v>
      </c>
    </row>
    <row r="37" spans="1:12" ht="12.75">
      <c r="A37" s="258" t="s">
        <v>14</v>
      </c>
      <c r="B37" s="259"/>
      <c r="C37" s="259"/>
      <c r="D37" s="259"/>
      <c r="E37" s="266"/>
      <c r="F37" s="7">
        <v>154</v>
      </c>
      <c r="G37" s="2"/>
      <c r="H37" s="3">
        <v>150205903.39</v>
      </c>
      <c r="I37" s="29">
        <f t="shared" si="0"/>
        <v>150205903.39</v>
      </c>
      <c r="J37" s="2"/>
      <c r="K37" s="3">
        <v>117676732.61</v>
      </c>
      <c r="L37" s="29">
        <f t="shared" si="1"/>
        <v>117676732.61</v>
      </c>
    </row>
    <row r="38" spans="1:12" ht="12.75">
      <c r="A38" s="258" t="s">
        <v>103</v>
      </c>
      <c r="B38" s="259"/>
      <c r="C38" s="259"/>
      <c r="D38" s="259"/>
      <c r="E38" s="266"/>
      <c r="F38" s="7">
        <v>155</v>
      </c>
      <c r="G38" s="52">
        <f>SUM(G39:G41)</f>
        <v>10058461.36</v>
      </c>
      <c r="H38" s="53">
        <f>SUM(H39:H41)</f>
        <v>14576111.45</v>
      </c>
      <c r="I38" s="29">
        <f t="shared" si="0"/>
        <v>24634572.81</v>
      </c>
      <c r="J38" s="52">
        <f>SUM(J39:J41)</f>
        <v>6438731.43</v>
      </c>
      <c r="K38" s="53">
        <f>SUM(K39:K41)</f>
        <v>-77047870.47</v>
      </c>
      <c r="L38" s="29">
        <f t="shared" si="1"/>
        <v>-70609139.03999999</v>
      </c>
    </row>
    <row r="39" spans="1:12" ht="12.75">
      <c r="A39" s="258" t="s">
        <v>15</v>
      </c>
      <c r="B39" s="259"/>
      <c r="C39" s="259"/>
      <c r="D39" s="259"/>
      <c r="E39" s="266"/>
      <c r="F39" s="7">
        <v>156</v>
      </c>
      <c r="G39" s="2">
        <v>10058461.36</v>
      </c>
      <c r="H39" s="3">
        <v>38738719.47</v>
      </c>
      <c r="I39" s="29">
        <f t="shared" si="0"/>
        <v>48797180.83</v>
      </c>
      <c r="J39" s="2">
        <v>6438731.43</v>
      </c>
      <c r="K39" s="3">
        <v>-88978758.8</v>
      </c>
      <c r="L39" s="29">
        <f t="shared" si="1"/>
        <v>-82540027.37</v>
      </c>
    </row>
    <row r="40" spans="1:12" ht="12.75">
      <c r="A40" s="258" t="s">
        <v>16</v>
      </c>
      <c r="B40" s="259"/>
      <c r="C40" s="259"/>
      <c r="D40" s="259"/>
      <c r="E40" s="266"/>
      <c r="F40" s="7">
        <v>157</v>
      </c>
      <c r="G40" s="2"/>
      <c r="H40" s="3"/>
      <c r="I40" s="29">
        <f t="shared" si="0"/>
        <v>0</v>
      </c>
      <c r="J40" s="2"/>
      <c r="K40" s="3"/>
      <c r="L40" s="29">
        <f t="shared" si="1"/>
        <v>0</v>
      </c>
    </row>
    <row r="41" spans="1:12" ht="12.75">
      <c r="A41" s="258" t="s">
        <v>17</v>
      </c>
      <c r="B41" s="259"/>
      <c r="C41" s="259"/>
      <c r="D41" s="259"/>
      <c r="E41" s="266"/>
      <c r="F41" s="7">
        <v>158</v>
      </c>
      <c r="G41" s="2"/>
      <c r="H41" s="3">
        <v>-24162608.02</v>
      </c>
      <c r="I41" s="29">
        <f t="shared" si="0"/>
        <v>-24162608.02</v>
      </c>
      <c r="J41" s="2"/>
      <c r="K41" s="3">
        <v>11930888.33</v>
      </c>
      <c r="L41" s="29">
        <f t="shared" si="1"/>
        <v>11930888.33</v>
      </c>
    </row>
    <row r="42" spans="1:12" ht="22.5" customHeight="1">
      <c r="A42" s="261" t="s">
        <v>104</v>
      </c>
      <c r="B42" s="259"/>
      <c r="C42" s="259"/>
      <c r="D42" s="259"/>
      <c r="E42" s="266"/>
      <c r="F42" s="7">
        <v>159</v>
      </c>
      <c r="G42" s="52">
        <f>G43+G46</f>
        <v>-27216497.04</v>
      </c>
      <c r="H42" s="53"/>
      <c r="I42" s="29">
        <f t="shared" si="0"/>
        <v>-27216497.04</v>
      </c>
      <c r="J42" s="52">
        <f>J43+J46</f>
        <v>-80153406.17</v>
      </c>
      <c r="K42" s="53">
        <f>K43+K46</f>
        <v>-42800000</v>
      </c>
      <c r="L42" s="29">
        <f t="shared" si="1"/>
        <v>-122953406.17</v>
      </c>
    </row>
    <row r="43" spans="1:12" ht="21" customHeight="1">
      <c r="A43" s="258" t="s">
        <v>105</v>
      </c>
      <c r="B43" s="259"/>
      <c r="C43" s="259"/>
      <c r="D43" s="259"/>
      <c r="E43" s="266"/>
      <c r="F43" s="7">
        <v>160</v>
      </c>
      <c r="G43" s="52">
        <f>SUM(G44:G45)</f>
        <v>-27216497.04</v>
      </c>
      <c r="H43" s="53">
        <f>SUM(H44:H45)</f>
        <v>0</v>
      </c>
      <c r="I43" s="29">
        <f t="shared" si="0"/>
        <v>-27216497.04</v>
      </c>
      <c r="J43" s="52">
        <f>SUM(J44:J45)</f>
        <v>-80153406.17</v>
      </c>
      <c r="K43" s="53">
        <f>SUM(K44:K45)</f>
        <v>0</v>
      </c>
      <c r="L43" s="29">
        <f t="shared" si="1"/>
        <v>-80153406.17</v>
      </c>
    </row>
    <row r="44" spans="1:12" ht="12.75">
      <c r="A44" s="258" t="s">
        <v>18</v>
      </c>
      <c r="B44" s="259"/>
      <c r="C44" s="259"/>
      <c r="D44" s="259"/>
      <c r="E44" s="266"/>
      <c r="F44" s="7">
        <v>161</v>
      </c>
      <c r="G44" s="2">
        <v>-27216497.04</v>
      </c>
      <c r="H44" s="3"/>
      <c r="I44" s="29">
        <f t="shared" si="0"/>
        <v>-27216497.04</v>
      </c>
      <c r="J44" s="2">
        <v>-80086818.9</v>
      </c>
      <c r="K44" s="3"/>
      <c r="L44" s="29">
        <f t="shared" si="1"/>
        <v>-80086818.9</v>
      </c>
    </row>
    <row r="45" spans="1:12" ht="12.75">
      <c r="A45" s="258" t="s">
        <v>19</v>
      </c>
      <c r="B45" s="259"/>
      <c r="C45" s="259"/>
      <c r="D45" s="259"/>
      <c r="E45" s="266"/>
      <c r="F45" s="7">
        <v>162</v>
      </c>
      <c r="G45" s="2"/>
      <c r="H45" s="3"/>
      <c r="I45" s="29">
        <f t="shared" si="0"/>
        <v>0</v>
      </c>
      <c r="J45" s="2">
        <v>-66587.27</v>
      </c>
      <c r="K45" s="3"/>
      <c r="L45" s="29">
        <f t="shared" si="1"/>
        <v>-66587.27</v>
      </c>
    </row>
    <row r="46" spans="1:12" ht="21.75" customHeight="1">
      <c r="A46" s="258" t="s">
        <v>106</v>
      </c>
      <c r="B46" s="259"/>
      <c r="C46" s="259"/>
      <c r="D46" s="259"/>
      <c r="E46" s="266"/>
      <c r="F46" s="7">
        <v>163</v>
      </c>
      <c r="G46" s="52">
        <f>SUM(G47:G49)</f>
        <v>0</v>
      </c>
      <c r="H46" s="53">
        <f>SUM(H47:H49)</f>
        <v>0</v>
      </c>
      <c r="I46" s="29">
        <f t="shared" si="0"/>
        <v>0</v>
      </c>
      <c r="J46" s="52">
        <f>SUM(J47:J49)</f>
        <v>0</v>
      </c>
      <c r="K46" s="53">
        <f>SUM(K47:K49)</f>
        <v>-42800000</v>
      </c>
      <c r="L46" s="29">
        <f t="shared" si="1"/>
        <v>-42800000</v>
      </c>
    </row>
    <row r="47" spans="1:12" ht="12.75">
      <c r="A47" s="258" t="s">
        <v>20</v>
      </c>
      <c r="B47" s="259"/>
      <c r="C47" s="259"/>
      <c r="D47" s="259"/>
      <c r="E47" s="266"/>
      <c r="F47" s="7">
        <v>164</v>
      </c>
      <c r="G47" s="2"/>
      <c r="H47" s="3"/>
      <c r="I47" s="29">
        <f t="shared" si="0"/>
        <v>0</v>
      </c>
      <c r="J47" s="2"/>
      <c r="K47" s="3">
        <v>-42800000</v>
      </c>
      <c r="L47" s="29">
        <f t="shared" si="1"/>
        <v>-42800000</v>
      </c>
    </row>
    <row r="48" spans="1:12" ht="12.75">
      <c r="A48" s="258" t="s">
        <v>21</v>
      </c>
      <c r="B48" s="259"/>
      <c r="C48" s="259"/>
      <c r="D48" s="259"/>
      <c r="E48" s="266"/>
      <c r="F48" s="7">
        <v>165</v>
      </c>
      <c r="G48" s="2"/>
      <c r="H48" s="3"/>
      <c r="I48" s="29">
        <f t="shared" si="0"/>
        <v>0</v>
      </c>
      <c r="J48" s="2"/>
      <c r="K48" s="3"/>
      <c r="L48" s="29">
        <f t="shared" si="1"/>
        <v>0</v>
      </c>
    </row>
    <row r="49" spans="1:12" ht="12.75">
      <c r="A49" s="258" t="s">
        <v>22</v>
      </c>
      <c r="B49" s="259"/>
      <c r="C49" s="259"/>
      <c r="D49" s="259"/>
      <c r="E49" s="266"/>
      <c r="F49" s="7">
        <v>166</v>
      </c>
      <c r="G49" s="2"/>
      <c r="H49" s="3"/>
      <c r="I49" s="29">
        <f t="shared" si="0"/>
        <v>0</v>
      </c>
      <c r="J49" s="2"/>
      <c r="K49" s="3"/>
      <c r="L49" s="29">
        <f t="shared" si="1"/>
        <v>0</v>
      </c>
    </row>
    <row r="50" spans="1:12" ht="21" customHeight="1">
      <c r="A50" s="261" t="s">
        <v>207</v>
      </c>
      <c r="B50" s="259"/>
      <c r="C50" s="259"/>
      <c r="D50" s="259"/>
      <c r="E50" s="266"/>
      <c r="F50" s="7">
        <v>167</v>
      </c>
      <c r="G50" s="52">
        <f>SUM(G51:G53)</f>
        <v>2879461.3</v>
      </c>
      <c r="H50" s="53">
        <f>SUM(H51:H53)</f>
        <v>0</v>
      </c>
      <c r="I50" s="29">
        <f t="shared" si="0"/>
        <v>2879461.3</v>
      </c>
      <c r="J50" s="52">
        <f>SUM(J51:J53)</f>
        <v>3599607.2</v>
      </c>
      <c r="K50" s="53">
        <f>SUM(K51:K53)</f>
        <v>0</v>
      </c>
      <c r="L50" s="29">
        <f t="shared" si="1"/>
        <v>3599607.2</v>
      </c>
    </row>
    <row r="51" spans="1:12" ht="12.75">
      <c r="A51" s="258" t="s">
        <v>23</v>
      </c>
      <c r="B51" s="259"/>
      <c r="C51" s="259"/>
      <c r="D51" s="259"/>
      <c r="E51" s="266"/>
      <c r="F51" s="7">
        <v>168</v>
      </c>
      <c r="G51" s="2">
        <v>2879461.3</v>
      </c>
      <c r="H51" s="3"/>
      <c r="I51" s="29">
        <f t="shared" si="0"/>
        <v>2879461.3</v>
      </c>
      <c r="J51" s="2">
        <v>3599607.2</v>
      </c>
      <c r="K51" s="3"/>
      <c r="L51" s="29">
        <f t="shared" si="1"/>
        <v>3599607.2</v>
      </c>
    </row>
    <row r="52" spans="1:12" ht="12.75">
      <c r="A52" s="258" t="s">
        <v>24</v>
      </c>
      <c r="B52" s="259"/>
      <c r="C52" s="259"/>
      <c r="D52" s="259"/>
      <c r="E52" s="266"/>
      <c r="F52" s="7">
        <v>169</v>
      </c>
      <c r="G52" s="2"/>
      <c r="H52" s="3"/>
      <c r="I52" s="29">
        <f t="shared" si="0"/>
        <v>0</v>
      </c>
      <c r="J52" s="2"/>
      <c r="K52" s="3"/>
      <c r="L52" s="29">
        <f t="shared" si="1"/>
        <v>0</v>
      </c>
    </row>
    <row r="53" spans="1:12" ht="12.75">
      <c r="A53" s="258" t="s">
        <v>25</v>
      </c>
      <c r="B53" s="259"/>
      <c r="C53" s="259"/>
      <c r="D53" s="259"/>
      <c r="E53" s="266"/>
      <c r="F53" s="7">
        <v>170</v>
      </c>
      <c r="G53" s="2"/>
      <c r="H53" s="3"/>
      <c r="I53" s="29">
        <f t="shared" si="0"/>
        <v>0</v>
      </c>
      <c r="J53" s="2"/>
      <c r="K53" s="3"/>
      <c r="L53" s="29">
        <f t="shared" si="1"/>
        <v>0</v>
      </c>
    </row>
    <row r="54" spans="1:12" ht="21" customHeight="1">
      <c r="A54" s="261" t="s">
        <v>107</v>
      </c>
      <c r="B54" s="259"/>
      <c r="C54" s="259"/>
      <c r="D54" s="259"/>
      <c r="E54" s="266"/>
      <c r="F54" s="7">
        <v>171</v>
      </c>
      <c r="G54" s="52">
        <f>SUM(G55:G56)</f>
        <v>0</v>
      </c>
      <c r="H54" s="53">
        <f>SUM(H55:H56)</f>
        <v>0</v>
      </c>
      <c r="I54" s="29">
        <f t="shared" si="0"/>
        <v>0</v>
      </c>
      <c r="J54" s="52">
        <f>SUM(J55:J56)</f>
        <v>0</v>
      </c>
      <c r="K54" s="53">
        <f>SUM(K55:K56)</f>
        <v>0</v>
      </c>
      <c r="L54" s="29">
        <f t="shared" si="1"/>
        <v>0</v>
      </c>
    </row>
    <row r="55" spans="1:12" ht="12.75">
      <c r="A55" s="258" t="s">
        <v>26</v>
      </c>
      <c r="B55" s="259"/>
      <c r="C55" s="259"/>
      <c r="D55" s="259"/>
      <c r="E55" s="266"/>
      <c r="F55" s="7">
        <v>172</v>
      </c>
      <c r="G55" s="2"/>
      <c r="H55" s="3"/>
      <c r="I55" s="29">
        <f t="shared" si="0"/>
        <v>0</v>
      </c>
      <c r="J55" s="2"/>
      <c r="K55" s="3"/>
      <c r="L55" s="29">
        <f t="shared" si="1"/>
        <v>0</v>
      </c>
    </row>
    <row r="56" spans="1:12" ht="12.75">
      <c r="A56" s="258" t="s">
        <v>27</v>
      </c>
      <c r="B56" s="259"/>
      <c r="C56" s="259"/>
      <c r="D56" s="259"/>
      <c r="E56" s="266"/>
      <c r="F56" s="7">
        <v>173</v>
      </c>
      <c r="G56" s="2"/>
      <c r="H56" s="3"/>
      <c r="I56" s="29">
        <f t="shared" si="0"/>
        <v>0</v>
      </c>
      <c r="J56" s="2"/>
      <c r="K56" s="3"/>
      <c r="L56" s="29">
        <f t="shared" si="1"/>
        <v>0</v>
      </c>
    </row>
    <row r="57" spans="1:12" ht="21" customHeight="1">
      <c r="A57" s="261" t="s">
        <v>108</v>
      </c>
      <c r="B57" s="259"/>
      <c r="C57" s="259"/>
      <c r="D57" s="259"/>
      <c r="E57" s="266"/>
      <c r="F57" s="7">
        <v>174</v>
      </c>
      <c r="G57" s="52">
        <f>G58+G62</f>
        <v>-62148822.34</v>
      </c>
      <c r="H57" s="53">
        <f>H58+H62</f>
        <v>-634807738.04</v>
      </c>
      <c r="I57" s="29">
        <f t="shared" si="0"/>
        <v>-696956560.38</v>
      </c>
      <c r="J57" s="52">
        <f>J58+J62</f>
        <v>-77551746.56</v>
      </c>
      <c r="K57" s="53">
        <f>K58+K62</f>
        <v>-701245624.19</v>
      </c>
      <c r="L57" s="29">
        <f t="shared" si="1"/>
        <v>-778797370.75</v>
      </c>
    </row>
    <row r="58" spans="1:12" ht="12.75">
      <c r="A58" s="258" t="s">
        <v>109</v>
      </c>
      <c r="B58" s="259"/>
      <c r="C58" s="259"/>
      <c r="D58" s="259"/>
      <c r="E58" s="266"/>
      <c r="F58" s="7">
        <v>175</v>
      </c>
      <c r="G58" s="52">
        <f>SUM(G59:G61)</f>
        <v>-14994697.33</v>
      </c>
      <c r="H58" s="53">
        <f>SUM(H59:H61)</f>
        <v>-163747690.63</v>
      </c>
      <c r="I58" s="29">
        <f t="shared" si="0"/>
        <v>-178742387.96</v>
      </c>
      <c r="J58" s="52">
        <f>SUM(J59:J61)</f>
        <v>-12605867.98</v>
      </c>
      <c r="K58" s="53">
        <f>SUM(K59:K61)</f>
        <v>-154244441.82</v>
      </c>
      <c r="L58" s="29">
        <f t="shared" si="1"/>
        <v>-166850309.79999998</v>
      </c>
    </row>
    <row r="59" spans="1:12" ht="12.75">
      <c r="A59" s="258" t="s">
        <v>28</v>
      </c>
      <c r="B59" s="259"/>
      <c r="C59" s="259"/>
      <c r="D59" s="259"/>
      <c r="E59" s="266"/>
      <c r="F59" s="7">
        <v>176</v>
      </c>
      <c r="G59" s="2">
        <v>-10142657.68</v>
      </c>
      <c r="H59" s="3">
        <v>-126779758.08</v>
      </c>
      <c r="I59" s="29">
        <f t="shared" si="0"/>
        <v>-136922415.76</v>
      </c>
      <c r="J59" s="2">
        <v>-9432216.21</v>
      </c>
      <c r="K59" s="3">
        <v>-130809136.52</v>
      </c>
      <c r="L59" s="29">
        <f t="shared" si="1"/>
        <v>-140241352.73</v>
      </c>
    </row>
    <row r="60" spans="1:12" ht="12.75">
      <c r="A60" s="258" t="s">
        <v>29</v>
      </c>
      <c r="B60" s="259"/>
      <c r="C60" s="259"/>
      <c r="D60" s="259"/>
      <c r="E60" s="266"/>
      <c r="F60" s="7">
        <v>177</v>
      </c>
      <c r="G60" s="2">
        <v>-4852039.65</v>
      </c>
      <c r="H60" s="3">
        <v>-36967932.55</v>
      </c>
      <c r="I60" s="29">
        <f t="shared" si="0"/>
        <v>-41819972.199999996</v>
      </c>
      <c r="J60" s="2">
        <v>-3173651.77</v>
      </c>
      <c r="K60" s="3">
        <v>-23435305.3</v>
      </c>
      <c r="L60" s="29">
        <f t="shared" si="1"/>
        <v>-26608957.07</v>
      </c>
    </row>
    <row r="61" spans="1:12" ht="12.75">
      <c r="A61" s="258" t="s">
        <v>30</v>
      </c>
      <c r="B61" s="259"/>
      <c r="C61" s="259"/>
      <c r="D61" s="259"/>
      <c r="E61" s="266"/>
      <c r="F61" s="7">
        <v>178</v>
      </c>
      <c r="G61" s="2"/>
      <c r="H61" s="3"/>
      <c r="I61" s="29">
        <f t="shared" si="0"/>
        <v>0</v>
      </c>
      <c r="J61" s="2"/>
      <c r="K61" s="3"/>
      <c r="L61" s="29">
        <f t="shared" si="1"/>
        <v>0</v>
      </c>
    </row>
    <row r="62" spans="1:12" ht="24" customHeight="1">
      <c r="A62" s="258" t="s">
        <v>110</v>
      </c>
      <c r="B62" s="259"/>
      <c r="C62" s="259"/>
      <c r="D62" s="259"/>
      <c r="E62" s="266"/>
      <c r="F62" s="7">
        <v>179</v>
      </c>
      <c r="G62" s="52">
        <f>SUM(G63:G65)</f>
        <v>-47154125.010000005</v>
      </c>
      <c r="H62" s="53">
        <f>SUM(H63:H65)</f>
        <v>-471060047.41</v>
      </c>
      <c r="I62" s="29">
        <f t="shared" si="0"/>
        <v>-518214172.42</v>
      </c>
      <c r="J62" s="52">
        <f>SUM(J63:J65)</f>
        <v>-64945878.58</v>
      </c>
      <c r="K62" s="53">
        <f>SUM(K63:K65)</f>
        <v>-547001182.37</v>
      </c>
      <c r="L62" s="29">
        <f t="shared" si="1"/>
        <v>-611947060.95</v>
      </c>
    </row>
    <row r="63" spans="1:12" ht="12.75">
      <c r="A63" s="258" t="s">
        <v>31</v>
      </c>
      <c r="B63" s="259"/>
      <c r="C63" s="259"/>
      <c r="D63" s="259"/>
      <c r="E63" s="266"/>
      <c r="F63" s="7">
        <v>180</v>
      </c>
      <c r="G63" s="2">
        <v>-1275634.24</v>
      </c>
      <c r="H63" s="3">
        <v>-33438572.35</v>
      </c>
      <c r="I63" s="29">
        <f t="shared" si="0"/>
        <v>-34714206.59</v>
      </c>
      <c r="J63" s="2">
        <v>-1322033.22</v>
      </c>
      <c r="K63" s="3">
        <v>-30499417.66</v>
      </c>
      <c r="L63" s="29">
        <f t="shared" si="1"/>
        <v>-31821450.88</v>
      </c>
    </row>
    <row r="64" spans="1:12" ht="12.75">
      <c r="A64" s="258" t="s">
        <v>46</v>
      </c>
      <c r="B64" s="259"/>
      <c r="C64" s="259"/>
      <c r="D64" s="259"/>
      <c r="E64" s="266"/>
      <c r="F64" s="7">
        <v>181</v>
      </c>
      <c r="G64" s="2">
        <v>-33601943.86</v>
      </c>
      <c r="H64" s="3">
        <v>-253053955.7</v>
      </c>
      <c r="I64" s="29">
        <f t="shared" si="0"/>
        <v>-286655899.56</v>
      </c>
      <c r="J64" s="2">
        <v>-32881975.18</v>
      </c>
      <c r="K64" s="3">
        <v>-245683456.98</v>
      </c>
      <c r="L64" s="29">
        <f t="shared" si="1"/>
        <v>-278565432.15999997</v>
      </c>
    </row>
    <row r="65" spans="1:12" ht="12.75">
      <c r="A65" s="258" t="s">
        <v>47</v>
      </c>
      <c r="B65" s="259"/>
      <c r="C65" s="259"/>
      <c r="D65" s="259"/>
      <c r="E65" s="266"/>
      <c r="F65" s="7">
        <v>182</v>
      </c>
      <c r="G65" s="2">
        <v>-12276546.91</v>
      </c>
      <c r="H65" s="3">
        <v>-184567519.36</v>
      </c>
      <c r="I65" s="29">
        <f t="shared" si="0"/>
        <v>-196844066.27</v>
      </c>
      <c r="J65" s="2">
        <v>-30741870.18</v>
      </c>
      <c r="K65" s="3">
        <v>-270818307.73</v>
      </c>
      <c r="L65" s="29">
        <f t="shared" si="1"/>
        <v>-301560177.91</v>
      </c>
    </row>
    <row r="66" spans="1:12" ht="12.75">
      <c r="A66" s="261" t="s">
        <v>111</v>
      </c>
      <c r="B66" s="259"/>
      <c r="C66" s="259"/>
      <c r="D66" s="259"/>
      <c r="E66" s="266"/>
      <c r="F66" s="7">
        <v>183</v>
      </c>
      <c r="G66" s="52">
        <f>SUM(G67:G73)</f>
        <v>-5818833.99</v>
      </c>
      <c r="H66" s="52">
        <f>SUM(H67:H73)</f>
        <v>-77893524.25999999</v>
      </c>
      <c r="I66" s="29">
        <f t="shared" si="0"/>
        <v>-83712358.24999999</v>
      </c>
      <c r="J66" s="52">
        <f>SUM(J67:J73)</f>
        <v>-3740225.3099999996</v>
      </c>
      <c r="K66" s="53">
        <f>SUM(K67:K73)</f>
        <v>-87538255.75</v>
      </c>
      <c r="L66" s="29">
        <f t="shared" si="1"/>
        <v>-91278481.06</v>
      </c>
    </row>
    <row r="67" spans="1:12" ht="21" customHeight="1">
      <c r="A67" s="258" t="s">
        <v>218</v>
      </c>
      <c r="B67" s="259"/>
      <c r="C67" s="259"/>
      <c r="D67" s="259"/>
      <c r="E67" s="266"/>
      <c r="F67" s="7">
        <v>184</v>
      </c>
      <c r="G67" s="2"/>
      <c r="H67" s="3"/>
      <c r="I67" s="29">
        <f t="shared" si="0"/>
        <v>0</v>
      </c>
      <c r="J67" s="2"/>
      <c r="K67" s="3"/>
      <c r="L67" s="29">
        <f t="shared" si="1"/>
        <v>0</v>
      </c>
    </row>
    <row r="68" spans="1:12" ht="12.75">
      <c r="A68" s="258" t="s">
        <v>48</v>
      </c>
      <c r="B68" s="259"/>
      <c r="C68" s="259"/>
      <c r="D68" s="259"/>
      <c r="E68" s="266"/>
      <c r="F68" s="7">
        <v>185</v>
      </c>
      <c r="G68" s="2"/>
      <c r="H68" s="3">
        <v>-172741.86</v>
      </c>
      <c r="I68" s="29">
        <f t="shared" si="0"/>
        <v>-172741.86</v>
      </c>
      <c r="J68" s="2"/>
      <c r="K68" s="3">
        <v>-575698.63</v>
      </c>
      <c r="L68" s="29">
        <f t="shared" si="1"/>
        <v>-575698.63</v>
      </c>
    </row>
    <row r="69" spans="1:12" ht="12.75">
      <c r="A69" s="258" t="s">
        <v>203</v>
      </c>
      <c r="B69" s="259"/>
      <c r="C69" s="259"/>
      <c r="D69" s="259"/>
      <c r="E69" s="266"/>
      <c r="F69" s="7">
        <v>186</v>
      </c>
      <c r="G69" s="2"/>
      <c r="H69" s="3">
        <v>-35314907.12</v>
      </c>
      <c r="I69" s="29">
        <f t="shared" si="0"/>
        <v>-35314907.12</v>
      </c>
      <c r="J69" s="2">
        <v>-1180565.99</v>
      </c>
      <c r="K69" s="3">
        <v>-68202594.36</v>
      </c>
      <c r="L69" s="29">
        <f t="shared" si="1"/>
        <v>-69383160.35</v>
      </c>
    </row>
    <row r="70" spans="1:12" ht="23.25" customHeight="1">
      <c r="A70" s="258" t="s">
        <v>251</v>
      </c>
      <c r="B70" s="259"/>
      <c r="C70" s="259"/>
      <c r="D70" s="259"/>
      <c r="E70" s="266"/>
      <c r="F70" s="7">
        <v>187</v>
      </c>
      <c r="G70" s="2">
        <v>-2136674.45</v>
      </c>
      <c r="H70" s="3">
        <v>-5432408.21</v>
      </c>
      <c r="I70" s="29">
        <f t="shared" si="0"/>
        <v>-7569082.66</v>
      </c>
      <c r="J70" s="2">
        <v>-146696.99</v>
      </c>
      <c r="K70" s="3">
        <v>-222810.79</v>
      </c>
      <c r="L70" s="29">
        <f t="shared" si="1"/>
        <v>-369507.78</v>
      </c>
    </row>
    <row r="71" spans="1:12" ht="19.5" customHeight="1">
      <c r="A71" s="258" t="s">
        <v>252</v>
      </c>
      <c r="B71" s="259"/>
      <c r="C71" s="259"/>
      <c r="D71" s="259"/>
      <c r="E71" s="266"/>
      <c r="F71" s="7">
        <v>188</v>
      </c>
      <c r="G71" s="2">
        <v>-3298399.96</v>
      </c>
      <c r="H71" s="3">
        <v>-4158438.9</v>
      </c>
      <c r="I71" s="29">
        <f t="shared" si="0"/>
        <v>-7456838.859999999</v>
      </c>
      <c r="J71" s="2">
        <v>-537304.01</v>
      </c>
      <c r="K71" s="3">
        <v>-2590291.28</v>
      </c>
      <c r="L71" s="29">
        <f t="shared" si="1"/>
        <v>-3127595.29</v>
      </c>
    </row>
    <row r="72" spans="1:12" ht="12.75">
      <c r="A72" s="258" t="s">
        <v>254</v>
      </c>
      <c r="B72" s="259"/>
      <c r="C72" s="259"/>
      <c r="D72" s="259"/>
      <c r="E72" s="266"/>
      <c r="F72" s="7">
        <v>189</v>
      </c>
      <c r="G72" s="2"/>
      <c r="H72" s="3"/>
      <c r="I72" s="29">
        <f aca="true" t="shared" si="2" ref="I72:I99">G72+H72</f>
        <v>0</v>
      </c>
      <c r="J72" s="2">
        <v>-1513480.73</v>
      </c>
      <c r="K72" s="3"/>
      <c r="L72" s="29">
        <f aca="true" t="shared" si="3" ref="L72:L99">J72+K72</f>
        <v>-1513480.73</v>
      </c>
    </row>
    <row r="73" spans="1:12" ht="12.75">
      <c r="A73" s="258" t="s">
        <v>253</v>
      </c>
      <c r="B73" s="259"/>
      <c r="C73" s="259"/>
      <c r="D73" s="259"/>
      <c r="E73" s="266"/>
      <c r="F73" s="7">
        <v>190</v>
      </c>
      <c r="G73" s="2">
        <v>-383759.58</v>
      </c>
      <c r="H73" s="3">
        <v>-32815028.17</v>
      </c>
      <c r="I73" s="29">
        <f t="shared" si="2"/>
        <v>-33198787.75</v>
      </c>
      <c r="J73" s="2">
        <v>-362177.59</v>
      </c>
      <c r="K73" s="3">
        <v>-15946860.69</v>
      </c>
      <c r="L73" s="29">
        <f t="shared" si="3"/>
        <v>-16309038.28</v>
      </c>
    </row>
    <row r="74" spans="1:12" ht="24.75" customHeight="1">
      <c r="A74" s="261" t="s">
        <v>112</v>
      </c>
      <c r="B74" s="259"/>
      <c r="C74" s="259"/>
      <c r="D74" s="259"/>
      <c r="E74" s="266"/>
      <c r="F74" s="7">
        <v>191</v>
      </c>
      <c r="G74" s="52">
        <f>SUM(G75:G76)</f>
        <v>-184965.24</v>
      </c>
      <c r="H74" s="53">
        <f>SUM(H75:H76)</f>
        <v>-49430161.18</v>
      </c>
      <c r="I74" s="29">
        <f t="shared" si="2"/>
        <v>-49615126.42</v>
      </c>
      <c r="J74" s="52">
        <f>SUM(J75:J76)</f>
        <v>-171902.23</v>
      </c>
      <c r="K74" s="53">
        <f>SUM(K75:K76)</f>
        <v>-43192187.24</v>
      </c>
      <c r="L74" s="29">
        <f t="shared" si="3"/>
        <v>-43364089.47</v>
      </c>
    </row>
    <row r="75" spans="1:12" ht="12.75">
      <c r="A75" s="258" t="s">
        <v>49</v>
      </c>
      <c r="B75" s="259"/>
      <c r="C75" s="259"/>
      <c r="D75" s="259"/>
      <c r="E75" s="266"/>
      <c r="F75" s="7">
        <v>192</v>
      </c>
      <c r="G75" s="2"/>
      <c r="H75" s="3"/>
      <c r="I75" s="29">
        <f t="shared" si="2"/>
        <v>0</v>
      </c>
      <c r="J75" s="2"/>
      <c r="K75" s="3"/>
      <c r="L75" s="29">
        <f t="shared" si="3"/>
        <v>0</v>
      </c>
    </row>
    <row r="76" spans="1:12" ht="12.75">
      <c r="A76" s="258" t="s">
        <v>50</v>
      </c>
      <c r="B76" s="259"/>
      <c r="C76" s="259"/>
      <c r="D76" s="259"/>
      <c r="E76" s="266"/>
      <c r="F76" s="7">
        <v>193</v>
      </c>
      <c r="G76" s="2">
        <v>-184965.24</v>
      </c>
      <c r="H76" s="3">
        <v>-49430161.18</v>
      </c>
      <c r="I76" s="29">
        <f t="shared" si="2"/>
        <v>-49615126.42</v>
      </c>
      <c r="J76" s="2">
        <v>-171902.23</v>
      </c>
      <c r="K76" s="3">
        <v>-43192187.24</v>
      </c>
      <c r="L76" s="29">
        <f t="shared" si="3"/>
        <v>-43364089.47</v>
      </c>
    </row>
    <row r="77" spans="1:12" ht="12.75">
      <c r="A77" s="261" t="s">
        <v>58</v>
      </c>
      <c r="B77" s="259"/>
      <c r="C77" s="259"/>
      <c r="D77" s="259"/>
      <c r="E77" s="266"/>
      <c r="F77" s="7">
        <v>194</v>
      </c>
      <c r="G77" s="2"/>
      <c r="H77" s="3">
        <v>-559606.16</v>
      </c>
      <c r="I77" s="29">
        <f t="shared" si="2"/>
        <v>-559606.16</v>
      </c>
      <c r="J77" s="2"/>
      <c r="K77" s="3">
        <v>-4169900.61</v>
      </c>
      <c r="L77" s="29">
        <f t="shared" si="3"/>
        <v>-4169900.61</v>
      </c>
    </row>
    <row r="78" spans="1:12" ht="48" customHeight="1">
      <c r="A78" s="261" t="s">
        <v>362</v>
      </c>
      <c r="B78" s="259"/>
      <c r="C78" s="259"/>
      <c r="D78" s="259"/>
      <c r="E78" s="266"/>
      <c r="F78" s="7">
        <v>195</v>
      </c>
      <c r="G78" s="52">
        <f>G7+G16+G30+G31+G32+G33+G42+G50+G54+G57+G66+G74+G77</f>
        <v>9677307.990000013</v>
      </c>
      <c r="H78" s="53">
        <f>H7+H16+H30+H31+H32+H33+H42+H50+H54+H57+H66+H74+H77</f>
        <v>97013885.3399997</v>
      </c>
      <c r="I78" s="29">
        <f t="shared" si="2"/>
        <v>106691193.32999972</v>
      </c>
      <c r="J78" s="52">
        <f>J7+J16+J30+J31+J32+J33+J42+J50+J54+J57+J66+J74+J77</f>
        <v>6531203.799999974</v>
      </c>
      <c r="K78" s="53">
        <f>K7+K16+K30+K31+K32+K33+K42+K50+K54+K57+K66+K74+K77</f>
        <v>-175343281.37000036</v>
      </c>
      <c r="L78" s="29">
        <f t="shared" si="3"/>
        <v>-168812077.57000038</v>
      </c>
    </row>
    <row r="79" spans="1:12" ht="12.75">
      <c r="A79" s="261" t="s">
        <v>113</v>
      </c>
      <c r="B79" s="259"/>
      <c r="C79" s="259"/>
      <c r="D79" s="259"/>
      <c r="E79" s="266"/>
      <c r="F79" s="7">
        <v>196</v>
      </c>
      <c r="G79" s="52">
        <f>SUM(G80:G81)</f>
        <v>-1935461.6</v>
      </c>
      <c r="H79" s="53">
        <f>SUM(H80:H81)</f>
        <v>-19402777.07</v>
      </c>
      <c r="I79" s="29">
        <f t="shared" si="2"/>
        <v>-21338238.67</v>
      </c>
      <c r="J79" s="52">
        <f>SUM(J80:J81)</f>
        <v>0</v>
      </c>
      <c r="K79" s="53">
        <f>SUM(K80:K81)</f>
        <v>0</v>
      </c>
      <c r="L79" s="29">
        <f t="shared" si="3"/>
        <v>0</v>
      </c>
    </row>
    <row r="80" spans="1:12" ht="12.75">
      <c r="A80" s="258" t="s">
        <v>51</v>
      </c>
      <c r="B80" s="259"/>
      <c r="C80" s="259"/>
      <c r="D80" s="259"/>
      <c r="E80" s="266"/>
      <c r="F80" s="7">
        <v>197</v>
      </c>
      <c r="G80" s="2">
        <v>-1935461.6</v>
      </c>
      <c r="H80" s="3">
        <v>-19402777.07</v>
      </c>
      <c r="I80" s="29">
        <f t="shared" si="2"/>
        <v>-21338238.67</v>
      </c>
      <c r="J80" s="2"/>
      <c r="K80" s="3"/>
      <c r="L80" s="29">
        <f t="shared" si="3"/>
        <v>0</v>
      </c>
    </row>
    <row r="81" spans="1:12" ht="12.75">
      <c r="A81" s="258" t="s">
        <v>52</v>
      </c>
      <c r="B81" s="259"/>
      <c r="C81" s="259"/>
      <c r="D81" s="259"/>
      <c r="E81" s="266"/>
      <c r="F81" s="7">
        <v>198</v>
      </c>
      <c r="G81" s="2"/>
      <c r="H81" s="3"/>
      <c r="I81" s="29">
        <f t="shared" si="2"/>
        <v>0</v>
      </c>
      <c r="J81" s="2"/>
      <c r="K81" s="3"/>
      <c r="L81" s="29">
        <f t="shared" si="3"/>
        <v>0</v>
      </c>
    </row>
    <row r="82" spans="1:12" ht="21" customHeight="1">
      <c r="A82" s="261" t="s">
        <v>205</v>
      </c>
      <c r="B82" s="259"/>
      <c r="C82" s="259"/>
      <c r="D82" s="259"/>
      <c r="E82" s="266"/>
      <c r="F82" s="7">
        <v>199</v>
      </c>
      <c r="G82" s="52">
        <f>G78+G79</f>
        <v>7741846.390000014</v>
      </c>
      <c r="H82" s="53">
        <f>H78+H79</f>
        <v>77611108.26999971</v>
      </c>
      <c r="I82" s="29">
        <f t="shared" si="2"/>
        <v>85352954.65999973</v>
      </c>
      <c r="J82" s="52">
        <f>J78+J79</f>
        <v>6531203.799999974</v>
      </c>
      <c r="K82" s="53">
        <f>K78+K79</f>
        <v>-175343281.37000036</v>
      </c>
      <c r="L82" s="29">
        <f>J82+K82</f>
        <v>-168812077.57000038</v>
      </c>
    </row>
    <row r="83" spans="1:12" ht="12.75">
      <c r="A83" s="261" t="s">
        <v>255</v>
      </c>
      <c r="B83" s="262"/>
      <c r="C83" s="262"/>
      <c r="D83" s="262"/>
      <c r="E83" s="263"/>
      <c r="F83" s="7">
        <v>200</v>
      </c>
      <c r="G83" s="2"/>
      <c r="H83" s="3"/>
      <c r="I83" s="29">
        <f t="shared" si="2"/>
        <v>0</v>
      </c>
      <c r="J83" s="2"/>
      <c r="K83" s="3"/>
      <c r="L83" s="29">
        <f t="shared" si="3"/>
        <v>0</v>
      </c>
    </row>
    <row r="84" spans="1:12" ht="12.75">
      <c r="A84" s="261" t="s">
        <v>256</v>
      </c>
      <c r="B84" s="262"/>
      <c r="C84" s="262"/>
      <c r="D84" s="262"/>
      <c r="E84" s="263"/>
      <c r="F84" s="7">
        <v>201</v>
      </c>
      <c r="G84" s="2"/>
      <c r="H84" s="3"/>
      <c r="I84" s="29">
        <f t="shared" si="2"/>
        <v>0</v>
      </c>
      <c r="J84" s="2"/>
      <c r="K84" s="3"/>
      <c r="L84" s="29">
        <f t="shared" si="3"/>
        <v>0</v>
      </c>
    </row>
    <row r="85" spans="1:12" ht="12.75">
      <c r="A85" s="261" t="s">
        <v>261</v>
      </c>
      <c r="B85" s="262"/>
      <c r="C85" s="262"/>
      <c r="D85" s="262"/>
      <c r="E85" s="262"/>
      <c r="F85" s="7">
        <v>202</v>
      </c>
      <c r="G85" s="2">
        <f>+G7+G16+G30+G31+G32+G81</f>
        <v>339447366.8</v>
      </c>
      <c r="H85" s="3">
        <f>+H7+H16+H30+H31+H32+H81</f>
        <v>1623840390.3799996</v>
      </c>
      <c r="I85" s="70">
        <f>IF((G85+H85)=(I7+I16+I30+I31+I32+I81),(G85+H85),FALSE)</f>
        <v>1963287757.1799996</v>
      </c>
      <c r="J85" s="2">
        <f>+J7+J16+J30+J31+J32+J81</f>
        <v>355460619.10999995</v>
      </c>
      <c r="K85" s="3">
        <f>+K7+K16+K30+K31+K32+K81</f>
        <v>1490071567.7799997</v>
      </c>
      <c r="L85" s="70">
        <f>IF((J85+K85)=(L7+L16+L30+L31+L32+L81),(J85+K85),FALSE)</f>
        <v>1845532186.8899996</v>
      </c>
    </row>
    <row r="86" spans="1:12" ht="12.75">
      <c r="A86" s="261" t="s">
        <v>262</v>
      </c>
      <c r="B86" s="262"/>
      <c r="C86" s="262"/>
      <c r="D86" s="262"/>
      <c r="E86" s="262"/>
      <c r="F86" s="7">
        <v>203</v>
      </c>
      <c r="G86" s="2">
        <f>+G33+G42+G50+G54+G57+G66+G74+G77+G80</f>
        <v>-331705520.41</v>
      </c>
      <c r="H86" s="3">
        <f>+H33+H42+H50+H54+H57+H66+H74+H77+H80</f>
        <v>-1546229282.1100001</v>
      </c>
      <c r="I86" s="70">
        <f>IF((G86+H86)=(I33+I42+I50+I54+I57+I66+I74+I77+I80),(G86+H86),FALSE)</f>
        <v>-1877934802.5200002</v>
      </c>
      <c r="J86" s="2">
        <f>+J33+J42+J50+J54+J57+J66+J74+J77+J80</f>
        <v>-348929415.31</v>
      </c>
      <c r="K86" s="3">
        <f>+K33+K42+K50+K54+K57+K66+K74+K77+K80</f>
        <v>-1665414849.15</v>
      </c>
      <c r="L86" s="70">
        <f>IF((J86+K86)=(L33+L42+L50+L54+L57+L66+L74+L77+L80),(J86+K86),FALSE)</f>
        <v>-2014344264.46</v>
      </c>
    </row>
    <row r="87" spans="1:12" ht="12.75">
      <c r="A87" s="261" t="s">
        <v>206</v>
      </c>
      <c r="B87" s="259"/>
      <c r="C87" s="259"/>
      <c r="D87" s="259"/>
      <c r="E87" s="259"/>
      <c r="F87" s="7">
        <v>204</v>
      </c>
      <c r="G87" s="52">
        <f>SUM(G88:G94)-G95</f>
        <v>12519960.81</v>
      </c>
      <c r="H87" s="53">
        <f>SUM(H88:H94)-H95</f>
        <v>-1883429.1</v>
      </c>
      <c r="I87" s="29">
        <f t="shared" si="2"/>
        <v>10636531.71</v>
      </c>
      <c r="J87" s="52">
        <f>SUM(J88:J94)-J95</f>
        <v>12296847.47</v>
      </c>
      <c r="K87" s="53">
        <f>SUM(K88:K94)-K95</f>
        <v>93419700.56</v>
      </c>
      <c r="L87" s="29">
        <f t="shared" si="3"/>
        <v>105716548.03</v>
      </c>
    </row>
    <row r="88" spans="1:12" ht="19.5" customHeight="1">
      <c r="A88" s="258" t="s">
        <v>263</v>
      </c>
      <c r="B88" s="259"/>
      <c r="C88" s="259"/>
      <c r="D88" s="259"/>
      <c r="E88" s="259"/>
      <c r="F88" s="7">
        <v>205</v>
      </c>
      <c r="G88" s="2"/>
      <c r="H88" s="3"/>
      <c r="I88" s="29">
        <f t="shared" si="2"/>
        <v>0</v>
      </c>
      <c r="J88" s="2"/>
      <c r="K88" s="3"/>
      <c r="L88" s="29">
        <f t="shared" si="3"/>
        <v>0</v>
      </c>
    </row>
    <row r="89" spans="1:12" ht="23.25" customHeight="1">
      <c r="A89" s="258" t="s">
        <v>264</v>
      </c>
      <c r="B89" s="259"/>
      <c r="C89" s="259"/>
      <c r="D89" s="259"/>
      <c r="E89" s="259"/>
      <c r="F89" s="7">
        <v>206</v>
      </c>
      <c r="G89" s="2">
        <v>12519960.81</v>
      </c>
      <c r="H89" s="3">
        <v>-2494169.17</v>
      </c>
      <c r="I89" s="29">
        <f t="shared" si="2"/>
        <v>10025791.64</v>
      </c>
      <c r="J89" s="2">
        <v>12296847.47</v>
      </c>
      <c r="K89" s="3">
        <v>93008779.7</v>
      </c>
      <c r="L89" s="29">
        <f t="shared" si="3"/>
        <v>105305627.17</v>
      </c>
    </row>
    <row r="90" spans="1:12" ht="21.75" customHeight="1">
      <c r="A90" s="258" t="s">
        <v>265</v>
      </c>
      <c r="B90" s="259"/>
      <c r="C90" s="259"/>
      <c r="D90" s="259"/>
      <c r="E90" s="259"/>
      <c r="F90" s="7">
        <v>207</v>
      </c>
      <c r="G90" s="2"/>
      <c r="H90" s="3">
        <v>610740.07</v>
      </c>
      <c r="I90" s="29">
        <f t="shared" si="2"/>
        <v>610740.07</v>
      </c>
      <c r="J90" s="2"/>
      <c r="K90" s="3">
        <v>410920.86</v>
      </c>
      <c r="L90" s="29">
        <f t="shared" si="3"/>
        <v>410920.86</v>
      </c>
    </row>
    <row r="91" spans="1:12" ht="21" customHeight="1">
      <c r="A91" s="258" t="s">
        <v>266</v>
      </c>
      <c r="B91" s="259"/>
      <c r="C91" s="259"/>
      <c r="D91" s="259"/>
      <c r="E91" s="259"/>
      <c r="F91" s="7">
        <v>208</v>
      </c>
      <c r="G91" s="2"/>
      <c r="H91" s="3"/>
      <c r="I91" s="29">
        <f t="shared" si="2"/>
        <v>0</v>
      </c>
      <c r="J91" s="2"/>
      <c r="K91" s="3"/>
      <c r="L91" s="29">
        <f t="shared" si="3"/>
        <v>0</v>
      </c>
    </row>
    <row r="92" spans="1:12" ht="12.75">
      <c r="A92" s="258" t="s">
        <v>267</v>
      </c>
      <c r="B92" s="259"/>
      <c r="C92" s="259"/>
      <c r="D92" s="259"/>
      <c r="E92" s="259"/>
      <c r="F92" s="7">
        <v>209</v>
      </c>
      <c r="G92" s="2"/>
      <c r="H92" s="3"/>
      <c r="I92" s="29">
        <f t="shared" si="2"/>
        <v>0</v>
      </c>
      <c r="J92" s="2"/>
      <c r="K92" s="3"/>
      <c r="L92" s="29">
        <f t="shared" si="3"/>
        <v>0</v>
      </c>
    </row>
    <row r="93" spans="1:12" ht="22.5" customHeight="1">
      <c r="A93" s="258" t="s">
        <v>268</v>
      </c>
      <c r="B93" s="259"/>
      <c r="C93" s="259"/>
      <c r="D93" s="259"/>
      <c r="E93" s="259"/>
      <c r="F93" s="7">
        <v>210</v>
      </c>
      <c r="G93" s="2"/>
      <c r="H93" s="3"/>
      <c r="I93" s="29">
        <f t="shared" si="2"/>
        <v>0</v>
      </c>
      <c r="J93" s="2"/>
      <c r="K93" s="3"/>
      <c r="L93" s="29">
        <f t="shared" si="3"/>
        <v>0</v>
      </c>
    </row>
    <row r="94" spans="1:12" ht="12.75">
      <c r="A94" s="258" t="s">
        <v>269</v>
      </c>
      <c r="B94" s="259"/>
      <c r="C94" s="259"/>
      <c r="D94" s="259"/>
      <c r="E94" s="259"/>
      <c r="F94" s="7">
        <v>211</v>
      </c>
      <c r="G94" s="2"/>
      <c r="H94" s="3"/>
      <c r="I94" s="29">
        <f t="shared" si="2"/>
        <v>0</v>
      </c>
      <c r="J94" s="2"/>
      <c r="K94" s="3"/>
      <c r="L94" s="29">
        <f t="shared" si="3"/>
        <v>0</v>
      </c>
    </row>
    <row r="95" spans="1:12" ht="12.75">
      <c r="A95" s="258" t="s">
        <v>270</v>
      </c>
      <c r="B95" s="259"/>
      <c r="C95" s="259"/>
      <c r="D95" s="259"/>
      <c r="E95" s="259"/>
      <c r="F95" s="7">
        <v>212</v>
      </c>
      <c r="G95" s="2"/>
      <c r="H95" s="3"/>
      <c r="I95" s="29">
        <f t="shared" si="2"/>
        <v>0</v>
      </c>
      <c r="J95" s="2"/>
      <c r="K95" s="3"/>
      <c r="L95" s="29">
        <f t="shared" si="3"/>
        <v>0</v>
      </c>
    </row>
    <row r="96" spans="1:12" ht="12.75">
      <c r="A96" s="261" t="s">
        <v>204</v>
      </c>
      <c r="B96" s="259"/>
      <c r="C96" s="259"/>
      <c r="D96" s="259"/>
      <c r="E96" s="259"/>
      <c r="F96" s="7">
        <v>213</v>
      </c>
      <c r="G96" s="52">
        <f>G82+G87</f>
        <v>20261807.200000014</v>
      </c>
      <c r="H96" s="53">
        <f>H82+H87</f>
        <v>75727679.16999972</v>
      </c>
      <c r="I96" s="29">
        <f t="shared" si="2"/>
        <v>95989486.36999974</v>
      </c>
      <c r="J96" s="52">
        <f>J82+J87</f>
        <v>18828051.269999973</v>
      </c>
      <c r="K96" s="53">
        <f>K82+K87</f>
        <v>-81923580.81000036</v>
      </c>
      <c r="L96" s="29">
        <f t="shared" si="3"/>
        <v>-63095529.54000039</v>
      </c>
    </row>
    <row r="97" spans="1:12" ht="12.75">
      <c r="A97" s="261" t="s">
        <v>255</v>
      </c>
      <c r="B97" s="262"/>
      <c r="C97" s="262"/>
      <c r="D97" s="262"/>
      <c r="E97" s="263"/>
      <c r="F97" s="7">
        <v>214</v>
      </c>
      <c r="G97" s="2"/>
      <c r="H97" s="3"/>
      <c r="I97" s="29">
        <f t="shared" si="2"/>
        <v>0</v>
      </c>
      <c r="J97" s="2"/>
      <c r="K97" s="3"/>
      <c r="L97" s="29">
        <f t="shared" si="3"/>
        <v>0</v>
      </c>
    </row>
    <row r="98" spans="1:12" ht="12.75">
      <c r="A98" s="261" t="s">
        <v>256</v>
      </c>
      <c r="B98" s="262"/>
      <c r="C98" s="262"/>
      <c r="D98" s="262"/>
      <c r="E98" s="263"/>
      <c r="F98" s="7">
        <v>215</v>
      </c>
      <c r="G98" s="2"/>
      <c r="H98" s="3"/>
      <c r="I98" s="29">
        <f t="shared" si="2"/>
        <v>0</v>
      </c>
      <c r="J98" s="2"/>
      <c r="K98" s="3"/>
      <c r="L98" s="29">
        <f t="shared" si="3"/>
        <v>0</v>
      </c>
    </row>
    <row r="99" spans="1:12" ht="12.75">
      <c r="A99" s="264" t="s">
        <v>296</v>
      </c>
      <c r="B99" s="265"/>
      <c r="C99" s="265"/>
      <c r="D99" s="265"/>
      <c r="E99" s="265"/>
      <c r="F99" s="8">
        <v>216</v>
      </c>
      <c r="G99" s="4">
        <v>0</v>
      </c>
      <c r="H99" s="5">
        <v>0</v>
      </c>
      <c r="I99" s="30">
        <f t="shared" si="2"/>
        <v>0</v>
      </c>
      <c r="J99" s="4">
        <v>0</v>
      </c>
      <c r="K99" s="5">
        <v>0</v>
      </c>
      <c r="L99" s="30">
        <f t="shared" si="3"/>
        <v>0</v>
      </c>
    </row>
    <row r="100" spans="1:12" ht="12.75">
      <c r="A100" s="273" t="s">
        <v>374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4:E74"/>
    <mergeCell ref="A75:E75"/>
    <mergeCell ref="A78:E78"/>
    <mergeCell ref="A79:E79"/>
    <mergeCell ref="A76:E76"/>
    <mergeCell ref="A77:E77"/>
    <mergeCell ref="A62:E62"/>
    <mergeCell ref="A63:E63"/>
    <mergeCell ref="A70:E70"/>
    <mergeCell ref="A71:E71"/>
    <mergeCell ref="A64:E64"/>
    <mergeCell ref="A65:E65"/>
    <mergeCell ref="A72:E72"/>
    <mergeCell ref="A73:E73"/>
    <mergeCell ref="A66:E66"/>
    <mergeCell ref="A67:E67"/>
    <mergeCell ref="A68:E68"/>
    <mergeCell ref="A69:E69"/>
    <mergeCell ref="A49:E49"/>
    <mergeCell ref="A50:E50"/>
    <mergeCell ref="A58:E58"/>
    <mergeCell ref="A59:E59"/>
    <mergeCell ref="A60:E60"/>
    <mergeCell ref="A61:E61"/>
    <mergeCell ref="A54:E54"/>
    <mergeCell ref="A55:E55"/>
    <mergeCell ref="A56:E56"/>
    <mergeCell ref="A57:E57"/>
    <mergeCell ref="A53:E53"/>
    <mergeCell ref="A52:E52"/>
    <mergeCell ref="A51:E51"/>
    <mergeCell ref="A42:E42"/>
    <mergeCell ref="A43:E43"/>
    <mergeCell ref="A44:E44"/>
    <mergeCell ref="A45:E45"/>
    <mergeCell ref="A46:E46"/>
    <mergeCell ref="A47:E47"/>
    <mergeCell ref="A48:E48"/>
    <mergeCell ref="A38:E38"/>
    <mergeCell ref="A39:E39"/>
    <mergeCell ref="A22:E22"/>
    <mergeCell ref="A23:E23"/>
    <mergeCell ref="A24:E24"/>
    <mergeCell ref="A25:E25"/>
    <mergeCell ref="A18:E18"/>
    <mergeCell ref="A19:E19"/>
    <mergeCell ref="A20:E20"/>
    <mergeCell ref="A21:E21"/>
    <mergeCell ref="A26:E26"/>
    <mergeCell ref="A27:E27"/>
    <mergeCell ref="A40:E40"/>
    <mergeCell ref="A41:E41"/>
    <mergeCell ref="A30:E30"/>
    <mergeCell ref="A31:E31"/>
    <mergeCell ref="A32:E32"/>
    <mergeCell ref="A33:E33"/>
    <mergeCell ref="A36:E36"/>
    <mergeCell ref="A37:E37"/>
    <mergeCell ref="A34:E34"/>
    <mergeCell ref="A35:E35"/>
    <mergeCell ref="A28:E28"/>
    <mergeCell ref="A29:E29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  <mergeCell ref="A16:E1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96 K16 I38:I54 I57:I73 I79:I84 I7:I17 J16 I25:I34 J33:J34 K33:K34" formula="1"/>
    <ignoredError sqref="I78 I24:K24 I74 I18 J18 K18 I85:I87" formula="1" formulaRange="1"/>
    <ignoredError sqref="H18 J78:L78 J74:L74 H78 G18 I22:I23 I75:I77 L75:L77 H74 G24:H24" formulaRange="1"/>
    <ignoredError sqref="I85:I87" formula="1" unlockedFormula="1"/>
    <ignoredError sqref="G85:H87 J85:L8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40">
      <selection activeCell="J22" sqref="J22"/>
    </sheetView>
  </sheetViews>
  <sheetFormatPr defaultColWidth="9.140625" defaultRowHeight="12.75"/>
  <cols>
    <col min="1" max="9" width="9.140625" style="37" customWidth="1"/>
    <col min="10" max="10" width="13.7109375" style="37" bestFit="1" customWidth="1"/>
    <col min="11" max="11" width="14.57421875" style="37" bestFit="1" customWidth="1"/>
    <col min="12" max="16384" width="9.140625" style="37" customWidth="1"/>
  </cols>
  <sheetData>
    <row r="1" spans="1:10" ht="12.75">
      <c r="A1" s="284" t="s">
        <v>208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ht="12.75">
      <c r="A2" s="287" t="s">
        <v>392</v>
      </c>
      <c r="B2" s="288"/>
      <c r="C2" s="288"/>
      <c r="D2" s="288"/>
      <c r="E2" s="288"/>
      <c r="F2" s="288"/>
      <c r="G2" s="288"/>
      <c r="H2" s="288"/>
      <c r="I2" s="288"/>
      <c r="J2" s="286"/>
    </row>
    <row r="3" spans="1:11" ht="12.75">
      <c r="A3" s="105"/>
      <c r="B3" s="109"/>
      <c r="C3" s="109"/>
      <c r="D3" s="277"/>
      <c r="E3" s="277"/>
      <c r="F3" s="109"/>
      <c r="G3" s="109"/>
      <c r="H3" s="109"/>
      <c r="I3" s="109"/>
      <c r="J3" s="110"/>
      <c r="K3" s="111" t="s">
        <v>57</v>
      </c>
    </row>
    <row r="4" spans="1:11" ht="23.25">
      <c r="A4" s="289" t="s">
        <v>5</v>
      </c>
      <c r="B4" s="289"/>
      <c r="C4" s="289"/>
      <c r="D4" s="289"/>
      <c r="E4" s="289"/>
      <c r="F4" s="289"/>
      <c r="G4" s="289"/>
      <c r="H4" s="289"/>
      <c r="I4" s="39" t="s">
        <v>61</v>
      </c>
      <c r="J4" s="40" t="s">
        <v>370</v>
      </c>
      <c r="K4" s="40" t="s">
        <v>371</v>
      </c>
    </row>
    <row r="5" spans="1:11" ht="12.75" customHeight="1">
      <c r="A5" s="290">
        <v>1</v>
      </c>
      <c r="B5" s="290"/>
      <c r="C5" s="290"/>
      <c r="D5" s="290"/>
      <c r="E5" s="290"/>
      <c r="F5" s="290"/>
      <c r="G5" s="290"/>
      <c r="H5" s="290"/>
      <c r="I5" s="41">
        <v>2</v>
      </c>
      <c r="J5" s="42" t="s">
        <v>59</v>
      </c>
      <c r="K5" s="42" t="s">
        <v>60</v>
      </c>
    </row>
    <row r="6" spans="1:11" ht="12.75">
      <c r="A6" s="291" t="s">
        <v>210</v>
      </c>
      <c r="B6" s="292"/>
      <c r="C6" s="292"/>
      <c r="D6" s="292"/>
      <c r="E6" s="292"/>
      <c r="F6" s="292"/>
      <c r="G6" s="292"/>
      <c r="H6" s="293"/>
      <c r="I6" s="38">
        <v>1</v>
      </c>
      <c r="J6" s="71">
        <f>J7+J18+J36</f>
        <v>536493018.34999996</v>
      </c>
      <c r="K6" s="71">
        <f>K7+K18+K36</f>
        <v>-21594066.719998598</v>
      </c>
    </row>
    <row r="7" spans="1:11" ht="12.75">
      <c r="A7" s="281" t="s">
        <v>211</v>
      </c>
      <c r="B7" s="282"/>
      <c r="C7" s="282"/>
      <c r="D7" s="282"/>
      <c r="E7" s="282"/>
      <c r="F7" s="282"/>
      <c r="G7" s="282"/>
      <c r="H7" s="283"/>
      <c r="I7" s="10">
        <v>2</v>
      </c>
      <c r="J7" s="72">
        <f>J8+J9</f>
        <v>13508274.929999873</v>
      </c>
      <c r="K7" s="72">
        <f>K8+K9</f>
        <v>710114510.6500006</v>
      </c>
    </row>
    <row r="8" spans="1:11" ht="12.75">
      <c r="A8" s="278" t="s">
        <v>84</v>
      </c>
      <c r="B8" s="282"/>
      <c r="C8" s="282"/>
      <c r="D8" s="282"/>
      <c r="E8" s="282"/>
      <c r="F8" s="282"/>
      <c r="G8" s="282"/>
      <c r="H8" s="283"/>
      <c r="I8" s="10">
        <v>3</v>
      </c>
      <c r="J8" s="73">
        <v>106691193.32999998</v>
      </c>
      <c r="K8" s="74">
        <v>-168812077.57</v>
      </c>
    </row>
    <row r="9" spans="1:11" ht="12.75">
      <c r="A9" s="278" t="s">
        <v>85</v>
      </c>
      <c r="B9" s="282"/>
      <c r="C9" s="282"/>
      <c r="D9" s="282"/>
      <c r="E9" s="282"/>
      <c r="F9" s="282"/>
      <c r="G9" s="282"/>
      <c r="H9" s="283"/>
      <c r="I9" s="10">
        <v>4</v>
      </c>
      <c r="J9" s="72">
        <f>SUM(J10:J17)</f>
        <v>-93182918.40000011</v>
      </c>
      <c r="K9" s="72">
        <f>SUM(K10:K17)</f>
        <v>878926588.2200005</v>
      </c>
    </row>
    <row r="10" spans="1:11" ht="12.75">
      <c r="A10" s="278" t="s">
        <v>114</v>
      </c>
      <c r="B10" s="282"/>
      <c r="C10" s="282"/>
      <c r="D10" s="282"/>
      <c r="E10" s="282"/>
      <c r="F10" s="282"/>
      <c r="G10" s="282"/>
      <c r="H10" s="283"/>
      <c r="I10" s="10">
        <v>5</v>
      </c>
      <c r="J10" s="73">
        <v>31235210.35</v>
      </c>
      <c r="K10" s="74">
        <v>27921767.23</v>
      </c>
    </row>
    <row r="11" spans="1:11" ht="12.75">
      <c r="A11" s="278" t="s">
        <v>115</v>
      </c>
      <c r="B11" s="282"/>
      <c r="C11" s="282"/>
      <c r="D11" s="282"/>
      <c r="E11" s="282"/>
      <c r="F11" s="282"/>
      <c r="G11" s="282"/>
      <c r="H11" s="283"/>
      <c r="I11" s="10">
        <v>6</v>
      </c>
      <c r="J11" s="73">
        <v>3478996.24</v>
      </c>
      <c r="K11" s="74">
        <v>3899683.65</v>
      </c>
    </row>
    <row r="12" spans="1:11" ht="12.75">
      <c r="A12" s="278" t="s">
        <v>116</v>
      </c>
      <c r="B12" s="282"/>
      <c r="C12" s="282"/>
      <c r="D12" s="282"/>
      <c r="E12" s="282"/>
      <c r="F12" s="282"/>
      <c r="G12" s="282"/>
      <c r="H12" s="283"/>
      <c r="I12" s="10">
        <v>7</v>
      </c>
      <c r="J12" s="73">
        <v>40149483.309999995</v>
      </c>
      <c r="K12" s="74">
        <v>60516083.79999999</v>
      </c>
    </row>
    <row r="13" spans="1:11" ht="12.75">
      <c r="A13" s="278" t="s">
        <v>117</v>
      </c>
      <c r="B13" s="282"/>
      <c r="C13" s="282"/>
      <c r="D13" s="282"/>
      <c r="E13" s="282"/>
      <c r="F13" s="282"/>
      <c r="G13" s="282"/>
      <c r="H13" s="283"/>
      <c r="I13" s="10">
        <v>8</v>
      </c>
      <c r="J13" s="73">
        <v>172741.86</v>
      </c>
      <c r="K13" s="74">
        <v>575698.63</v>
      </c>
    </row>
    <row r="14" spans="1:11" ht="12.75">
      <c r="A14" s="278" t="s">
        <v>118</v>
      </c>
      <c r="B14" s="282"/>
      <c r="C14" s="282"/>
      <c r="D14" s="282"/>
      <c r="E14" s="282"/>
      <c r="F14" s="282"/>
      <c r="G14" s="282"/>
      <c r="H14" s="283"/>
      <c r="I14" s="10">
        <v>9</v>
      </c>
      <c r="J14" s="73">
        <v>-156803265.92000002</v>
      </c>
      <c r="K14" s="74">
        <v>-154681378.48</v>
      </c>
    </row>
    <row r="15" spans="1:11" ht="12.75">
      <c r="A15" s="278" t="s">
        <v>119</v>
      </c>
      <c r="B15" s="282"/>
      <c r="C15" s="282"/>
      <c r="D15" s="282"/>
      <c r="E15" s="282"/>
      <c r="F15" s="282"/>
      <c r="G15" s="282"/>
      <c r="H15" s="283"/>
      <c r="I15" s="10">
        <v>10</v>
      </c>
      <c r="J15" s="73">
        <v>-46158732.84</v>
      </c>
      <c r="K15" s="74">
        <v>0</v>
      </c>
    </row>
    <row r="16" spans="1:11" ht="21" customHeight="1">
      <c r="A16" s="278" t="s">
        <v>120</v>
      </c>
      <c r="B16" s="282"/>
      <c r="C16" s="282"/>
      <c r="D16" s="282"/>
      <c r="E16" s="282"/>
      <c r="F16" s="282"/>
      <c r="G16" s="282"/>
      <c r="H16" s="283"/>
      <c r="I16" s="10">
        <v>11</v>
      </c>
      <c r="J16" s="73">
        <v>4043899.9699999997</v>
      </c>
      <c r="K16" s="74">
        <v>-4468411.89</v>
      </c>
    </row>
    <row r="17" spans="1:11" ht="12.75">
      <c r="A17" s="278" t="s">
        <v>121</v>
      </c>
      <c r="B17" s="282"/>
      <c r="C17" s="282"/>
      <c r="D17" s="282"/>
      <c r="E17" s="282"/>
      <c r="F17" s="282"/>
      <c r="G17" s="282"/>
      <c r="H17" s="283"/>
      <c r="I17" s="10">
        <v>12</v>
      </c>
      <c r="J17" s="73">
        <v>30698748.629999906</v>
      </c>
      <c r="K17" s="74">
        <v>945163145.2800004</v>
      </c>
    </row>
    <row r="18" spans="1:11" ht="12.75">
      <c r="A18" s="281" t="s">
        <v>122</v>
      </c>
      <c r="B18" s="282"/>
      <c r="C18" s="282"/>
      <c r="D18" s="282"/>
      <c r="E18" s="282"/>
      <c r="F18" s="282"/>
      <c r="G18" s="282"/>
      <c r="H18" s="283"/>
      <c r="I18" s="10">
        <v>13</v>
      </c>
      <c r="J18" s="75">
        <f>SUM(J19:J35)</f>
        <v>544322982.0900002</v>
      </c>
      <c r="K18" s="75">
        <f>SUM(K19:K35)</f>
        <v>-731708577.3699992</v>
      </c>
    </row>
    <row r="19" spans="1:11" ht="12.75">
      <c r="A19" s="278" t="s">
        <v>123</v>
      </c>
      <c r="B19" s="282"/>
      <c r="C19" s="282"/>
      <c r="D19" s="282"/>
      <c r="E19" s="282"/>
      <c r="F19" s="282"/>
      <c r="G19" s="282"/>
      <c r="H19" s="283"/>
      <c r="I19" s="10">
        <v>14</v>
      </c>
      <c r="J19" s="76">
        <v>-80229013.97000003</v>
      </c>
      <c r="K19" s="74">
        <v>-562698394.1300001</v>
      </c>
    </row>
    <row r="20" spans="1:11" ht="19.5" customHeight="1">
      <c r="A20" s="278" t="s">
        <v>146</v>
      </c>
      <c r="B20" s="282"/>
      <c r="C20" s="282"/>
      <c r="D20" s="282"/>
      <c r="E20" s="282"/>
      <c r="F20" s="282"/>
      <c r="G20" s="282"/>
      <c r="H20" s="283"/>
      <c r="I20" s="10">
        <v>15</v>
      </c>
      <c r="J20" s="76">
        <v>332143156.59999996</v>
      </c>
      <c r="K20" s="74">
        <v>-90287349.25999998</v>
      </c>
    </row>
    <row r="21" spans="1:11" ht="12.75">
      <c r="A21" s="278" t="s">
        <v>124</v>
      </c>
      <c r="B21" s="282"/>
      <c r="C21" s="282"/>
      <c r="D21" s="282"/>
      <c r="E21" s="282"/>
      <c r="F21" s="282"/>
      <c r="G21" s="282"/>
      <c r="H21" s="283"/>
      <c r="I21" s="10">
        <v>16</v>
      </c>
      <c r="J21" s="76">
        <v>230423133.42000014</v>
      </c>
      <c r="K21" s="74">
        <v>-491646905.9999999</v>
      </c>
    </row>
    <row r="22" spans="1:11" ht="22.5" customHeight="1">
      <c r="A22" s="278" t="s">
        <v>125</v>
      </c>
      <c r="B22" s="282"/>
      <c r="C22" s="282"/>
      <c r="D22" s="282"/>
      <c r="E22" s="282"/>
      <c r="F22" s="282"/>
      <c r="G22" s="282"/>
      <c r="H22" s="283"/>
      <c r="I22" s="10">
        <v>17</v>
      </c>
      <c r="J22" s="76">
        <v>0</v>
      </c>
      <c r="K22" s="74">
        <v>0</v>
      </c>
    </row>
    <row r="23" spans="1:11" ht="21" customHeight="1">
      <c r="A23" s="278" t="s">
        <v>126</v>
      </c>
      <c r="B23" s="282"/>
      <c r="C23" s="282"/>
      <c r="D23" s="282"/>
      <c r="E23" s="282"/>
      <c r="F23" s="282"/>
      <c r="G23" s="282"/>
      <c r="H23" s="283"/>
      <c r="I23" s="10">
        <v>18</v>
      </c>
      <c r="J23" s="76">
        <v>2304953.040000001</v>
      </c>
      <c r="K23" s="74">
        <v>2301893.67</v>
      </c>
    </row>
    <row r="24" spans="1:11" ht="12.75">
      <c r="A24" s="278" t="s">
        <v>127</v>
      </c>
      <c r="B24" s="282"/>
      <c r="C24" s="282"/>
      <c r="D24" s="282"/>
      <c r="E24" s="282"/>
      <c r="F24" s="282"/>
      <c r="G24" s="282"/>
      <c r="H24" s="283"/>
      <c r="I24" s="10">
        <v>19</v>
      </c>
      <c r="J24" s="76">
        <v>505769.7200000286</v>
      </c>
      <c r="K24" s="74">
        <v>-30279878.099999964</v>
      </c>
    </row>
    <row r="25" spans="1:11" ht="12.75">
      <c r="A25" s="278" t="s">
        <v>128</v>
      </c>
      <c r="B25" s="282"/>
      <c r="C25" s="282"/>
      <c r="D25" s="282"/>
      <c r="E25" s="282"/>
      <c r="F25" s="282"/>
      <c r="G25" s="282"/>
      <c r="H25" s="283"/>
      <c r="I25" s="10">
        <v>20</v>
      </c>
      <c r="J25" s="76">
        <v>-35911.330000000075</v>
      </c>
      <c r="K25" s="74">
        <v>8647122.080000006</v>
      </c>
    </row>
    <row r="26" spans="1:11" ht="12.75">
      <c r="A26" s="278" t="s">
        <v>129</v>
      </c>
      <c r="B26" s="282"/>
      <c r="C26" s="282"/>
      <c r="D26" s="282"/>
      <c r="E26" s="282"/>
      <c r="F26" s="282"/>
      <c r="G26" s="282"/>
      <c r="H26" s="283"/>
      <c r="I26" s="10">
        <v>21</v>
      </c>
      <c r="J26" s="76">
        <v>-60232847.23999995</v>
      </c>
      <c r="K26" s="74">
        <v>71049302.93</v>
      </c>
    </row>
    <row r="27" spans="1:11" ht="12.75">
      <c r="A27" s="278" t="s">
        <v>130</v>
      </c>
      <c r="B27" s="282"/>
      <c r="C27" s="282"/>
      <c r="D27" s="282"/>
      <c r="E27" s="282"/>
      <c r="F27" s="282"/>
      <c r="G27" s="282"/>
      <c r="H27" s="283"/>
      <c r="I27" s="10">
        <v>22</v>
      </c>
      <c r="J27" s="76">
        <v>0</v>
      </c>
      <c r="K27" s="74">
        <v>0</v>
      </c>
    </row>
    <row r="28" spans="1:11" ht="21" customHeight="1">
      <c r="A28" s="278" t="s">
        <v>145</v>
      </c>
      <c r="B28" s="282"/>
      <c r="C28" s="282"/>
      <c r="D28" s="282"/>
      <c r="E28" s="282"/>
      <c r="F28" s="282"/>
      <c r="G28" s="282"/>
      <c r="H28" s="283"/>
      <c r="I28" s="10">
        <v>23</v>
      </c>
      <c r="J28" s="76">
        <v>16219610.620000005</v>
      </c>
      <c r="K28" s="74">
        <v>17622940.5</v>
      </c>
    </row>
    <row r="29" spans="1:11" ht="12.75">
      <c r="A29" s="278" t="s">
        <v>131</v>
      </c>
      <c r="B29" s="282"/>
      <c r="C29" s="282"/>
      <c r="D29" s="282"/>
      <c r="E29" s="282"/>
      <c r="F29" s="282"/>
      <c r="G29" s="282"/>
      <c r="H29" s="283"/>
      <c r="I29" s="10">
        <v>24</v>
      </c>
      <c r="J29" s="76">
        <v>147504013.25</v>
      </c>
      <c r="K29" s="74">
        <v>254174733.02000046</v>
      </c>
    </row>
    <row r="30" spans="1:11" ht="19.5" customHeight="1">
      <c r="A30" s="278" t="s">
        <v>132</v>
      </c>
      <c r="B30" s="282"/>
      <c r="C30" s="282"/>
      <c r="D30" s="282"/>
      <c r="E30" s="282"/>
      <c r="F30" s="282"/>
      <c r="G30" s="282"/>
      <c r="H30" s="283"/>
      <c r="I30" s="10">
        <v>25</v>
      </c>
      <c r="J30" s="77">
        <v>-2304953.040000001</v>
      </c>
      <c r="K30" s="78">
        <v>-2301893.67</v>
      </c>
    </row>
    <row r="31" spans="1:11" ht="12.75">
      <c r="A31" s="278" t="s">
        <v>133</v>
      </c>
      <c r="B31" s="282"/>
      <c r="C31" s="282"/>
      <c r="D31" s="282"/>
      <c r="E31" s="282"/>
      <c r="F31" s="282"/>
      <c r="G31" s="282"/>
      <c r="H31" s="283"/>
      <c r="I31" s="10">
        <v>26</v>
      </c>
      <c r="J31" s="77">
        <v>9351473.950000003</v>
      </c>
      <c r="K31" s="79">
        <v>25529095.949999996</v>
      </c>
    </row>
    <row r="32" spans="1:11" ht="12.75">
      <c r="A32" s="278" t="s">
        <v>134</v>
      </c>
      <c r="B32" s="282"/>
      <c r="C32" s="282"/>
      <c r="D32" s="282"/>
      <c r="E32" s="282"/>
      <c r="F32" s="282"/>
      <c r="G32" s="282"/>
      <c r="H32" s="283"/>
      <c r="I32" s="10">
        <v>27</v>
      </c>
      <c r="J32" s="77">
        <v>0</v>
      </c>
      <c r="K32" s="78">
        <v>0</v>
      </c>
    </row>
    <row r="33" spans="1:11" ht="12.75">
      <c r="A33" s="278" t="s">
        <v>135</v>
      </c>
      <c r="B33" s="282"/>
      <c r="C33" s="282"/>
      <c r="D33" s="282"/>
      <c r="E33" s="282"/>
      <c r="F33" s="282"/>
      <c r="G33" s="282"/>
      <c r="H33" s="283"/>
      <c r="I33" s="10">
        <v>28</v>
      </c>
      <c r="J33" s="77">
        <v>0</v>
      </c>
      <c r="K33" s="78">
        <v>5.960464477539063E-08</v>
      </c>
    </row>
    <row r="34" spans="1:11" ht="12.75">
      <c r="A34" s="278" t="s">
        <v>136</v>
      </c>
      <c r="B34" s="282"/>
      <c r="C34" s="282"/>
      <c r="D34" s="282"/>
      <c r="E34" s="282"/>
      <c r="F34" s="282"/>
      <c r="G34" s="282"/>
      <c r="H34" s="283"/>
      <c r="I34" s="10">
        <v>29</v>
      </c>
      <c r="J34" s="76">
        <v>3966644.6800000034</v>
      </c>
      <c r="K34" s="74">
        <v>75049462.6199999</v>
      </c>
    </row>
    <row r="35" spans="1:11" ht="21" customHeight="1">
      <c r="A35" s="278" t="s">
        <v>137</v>
      </c>
      <c r="B35" s="282"/>
      <c r="C35" s="282"/>
      <c r="D35" s="282"/>
      <c r="E35" s="282"/>
      <c r="F35" s="282"/>
      <c r="G35" s="282"/>
      <c r="H35" s="283"/>
      <c r="I35" s="10">
        <v>30</v>
      </c>
      <c r="J35" s="76">
        <v>-55293047.609999985</v>
      </c>
      <c r="K35" s="76">
        <v>-8868706.98000002</v>
      </c>
    </row>
    <row r="36" spans="1:11" ht="12.75">
      <c r="A36" s="281" t="s">
        <v>138</v>
      </c>
      <c r="B36" s="282"/>
      <c r="C36" s="282"/>
      <c r="D36" s="282"/>
      <c r="E36" s="282"/>
      <c r="F36" s="282"/>
      <c r="G36" s="282"/>
      <c r="H36" s="283"/>
      <c r="I36" s="10">
        <v>31</v>
      </c>
      <c r="J36" s="76">
        <v>-21338238.67</v>
      </c>
      <c r="K36" s="76"/>
    </row>
    <row r="37" spans="1:11" ht="12.75">
      <c r="A37" s="281" t="s">
        <v>91</v>
      </c>
      <c r="B37" s="282"/>
      <c r="C37" s="282"/>
      <c r="D37" s="282"/>
      <c r="E37" s="282"/>
      <c r="F37" s="282"/>
      <c r="G37" s="282"/>
      <c r="H37" s="283"/>
      <c r="I37" s="10">
        <v>32</v>
      </c>
      <c r="J37" s="75">
        <f>SUM(J38:J51)</f>
        <v>-466801176.2300001</v>
      </c>
      <c r="K37" s="75">
        <f>SUM(K38:K51)</f>
        <v>365168293.04999983</v>
      </c>
    </row>
    <row r="38" spans="1:11" ht="12.75">
      <c r="A38" s="278" t="s">
        <v>139</v>
      </c>
      <c r="B38" s="282"/>
      <c r="C38" s="282"/>
      <c r="D38" s="282"/>
      <c r="E38" s="282"/>
      <c r="F38" s="282"/>
      <c r="G38" s="282"/>
      <c r="H38" s="283"/>
      <c r="I38" s="10">
        <v>33</v>
      </c>
      <c r="J38" s="76">
        <v>15613698.140000105</v>
      </c>
      <c r="K38" s="80">
        <v>0</v>
      </c>
    </row>
    <row r="39" spans="1:11" ht="12.75">
      <c r="A39" s="278" t="s">
        <v>140</v>
      </c>
      <c r="B39" s="282"/>
      <c r="C39" s="282"/>
      <c r="D39" s="282"/>
      <c r="E39" s="282"/>
      <c r="F39" s="282"/>
      <c r="G39" s="282"/>
      <c r="H39" s="283"/>
      <c r="I39" s="10">
        <v>34</v>
      </c>
      <c r="J39" s="76">
        <v>-31235210.35</v>
      </c>
      <c r="K39" s="74">
        <v>-29258701.369999867</v>
      </c>
    </row>
    <row r="40" spans="1:11" ht="12.75">
      <c r="A40" s="278" t="s">
        <v>141</v>
      </c>
      <c r="B40" s="282"/>
      <c r="C40" s="282"/>
      <c r="D40" s="282"/>
      <c r="E40" s="282"/>
      <c r="F40" s="282"/>
      <c r="G40" s="282"/>
      <c r="H40" s="283"/>
      <c r="I40" s="10">
        <v>35</v>
      </c>
      <c r="J40" s="76">
        <v>0</v>
      </c>
      <c r="K40" s="74">
        <v>1766074.4100000001</v>
      </c>
    </row>
    <row r="41" spans="1:11" ht="12.75">
      <c r="A41" s="278" t="s">
        <v>142</v>
      </c>
      <c r="B41" s="282"/>
      <c r="C41" s="282"/>
      <c r="D41" s="282"/>
      <c r="E41" s="282"/>
      <c r="F41" s="282"/>
      <c r="G41" s="282"/>
      <c r="H41" s="283"/>
      <c r="I41" s="10">
        <v>36</v>
      </c>
      <c r="J41" s="76">
        <v>-7463362.039999999</v>
      </c>
      <c r="K41" s="74">
        <v>-3899683.65</v>
      </c>
    </row>
    <row r="42" spans="1:11" ht="21" customHeight="1">
      <c r="A42" s="278" t="s">
        <v>143</v>
      </c>
      <c r="B42" s="282"/>
      <c r="C42" s="282"/>
      <c r="D42" s="282"/>
      <c r="E42" s="282"/>
      <c r="F42" s="282"/>
      <c r="G42" s="282"/>
      <c r="H42" s="283"/>
      <c r="I42" s="10">
        <v>37</v>
      </c>
      <c r="J42" s="76">
        <v>0</v>
      </c>
      <c r="K42" s="74">
        <v>0</v>
      </c>
    </row>
    <row r="43" spans="1:11" ht="21.75" customHeight="1">
      <c r="A43" s="278" t="s">
        <v>144</v>
      </c>
      <c r="B43" s="282"/>
      <c r="C43" s="282"/>
      <c r="D43" s="282"/>
      <c r="E43" s="282"/>
      <c r="F43" s="282"/>
      <c r="G43" s="282"/>
      <c r="H43" s="283"/>
      <c r="I43" s="10">
        <v>38</v>
      </c>
      <c r="J43" s="76">
        <v>-69930517.93999994</v>
      </c>
      <c r="K43" s="74">
        <v>-8701687.300000072</v>
      </c>
    </row>
    <row r="44" spans="1:11" ht="23.25" customHeight="1">
      <c r="A44" s="278" t="s">
        <v>147</v>
      </c>
      <c r="B44" s="282"/>
      <c r="C44" s="282"/>
      <c r="D44" s="282"/>
      <c r="E44" s="282"/>
      <c r="F44" s="282"/>
      <c r="G44" s="282"/>
      <c r="H44" s="283"/>
      <c r="I44" s="10">
        <v>39</v>
      </c>
      <c r="J44" s="76">
        <v>30703876.159999996</v>
      </c>
      <c r="K44" s="74">
        <v>-51170100</v>
      </c>
    </row>
    <row r="45" spans="1:11" ht="12.75">
      <c r="A45" s="278" t="s">
        <v>246</v>
      </c>
      <c r="B45" s="282"/>
      <c r="C45" s="282"/>
      <c r="D45" s="282"/>
      <c r="E45" s="282"/>
      <c r="F45" s="282"/>
      <c r="G45" s="282"/>
      <c r="H45" s="283"/>
      <c r="I45" s="10">
        <v>40</v>
      </c>
      <c r="J45" s="76">
        <v>0</v>
      </c>
      <c r="K45" s="74">
        <v>399612482.9499998</v>
      </c>
    </row>
    <row r="46" spans="1:11" ht="12.75">
      <c r="A46" s="278" t="s">
        <v>247</v>
      </c>
      <c r="B46" s="282"/>
      <c r="C46" s="282"/>
      <c r="D46" s="282"/>
      <c r="E46" s="282"/>
      <c r="F46" s="282"/>
      <c r="G46" s="282"/>
      <c r="H46" s="283"/>
      <c r="I46" s="10">
        <v>41</v>
      </c>
      <c r="J46" s="76">
        <v>-387374332.99000025</v>
      </c>
      <c r="K46" s="74">
        <v>0</v>
      </c>
    </row>
    <row r="47" spans="1:11" ht="12.75">
      <c r="A47" s="278" t="s">
        <v>248</v>
      </c>
      <c r="B47" s="282"/>
      <c r="C47" s="282"/>
      <c r="D47" s="282"/>
      <c r="E47" s="282"/>
      <c r="F47" s="282"/>
      <c r="G47" s="282"/>
      <c r="H47" s="283"/>
      <c r="I47" s="10">
        <v>42</v>
      </c>
      <c r="J47" s="74">
        <v>0</v>
      </c>
      <c r="K47" s="74">
        <v>0</v>
      </c>
    </row>
    <row r="48" spans="1:11" ht="12.75">
      <c r="A48" s="278" t="s">
        <v>249</v>
      </c>
      <c r="B48" s="282"/>
      <c r="C48" s="282"/>
      <c r="D48" s="282"/>
      <c r="E48" s="282"/>
      <c r="F48" s="282"/>
      <c r="G48" s="282"/>
      <c r="H48" s="283"/>
      <c r="I48" s="10">
        <v>43</v>
      </c>
      <c r="J48" s="74">
        <v>0</v>
      </c>
      <c r="K48" s="74">
        <v>0</v>
      </c>
    </row>
    <row r="49" spans="1:11" ht="12.75">
      <c r="A49" s="278" t="s">
        <v>250</v>
      </c>
      <c r="B49" s="279"/>
      <c r="C49" s="279"/>
      <c r="D49" s="279"/>
      <c r="E49" s="279"/>
      <c r="F49" s="279"/>
      <c r="G49" s="279"/>
      <c r="H49" s="280"/>
      <c r="I49" s="10">
        <v>44</v>
      </c>
      <c r="J49" s="76">
        <v>70431672.38</v>
      </c>
      <c r="K49" s="74">
        <v>26637715.64</v>
      </c>
    </row>
    <row r="50" spans="1:11" ht="12.75">
      <c r="A50" s="278" t="s">
        <v>274</v>
      </c>
      <c r="B50" s="279"/>
      <c r="C50" s="279"/>
      <c r="D50" s="279"/>
      <c r="E50" s="279"/>
      <c r="F50" s="279"/>
      <c r="G50" s="279"/>
      <c r="H50" s="280"/>
      <c r="I50" s="10">
        <v>45</v>
      </c>
      <c r="J50" s="74">
        <v>195931625.74</v>
      </c>
      <c r="K50" s="74">
        <v>78261880.32</v>
      </c>
    </row>
    <row r="51" spans="1:11" ht="12.75">
      <c r="A51" s="278" t="s">
        <v>275</v>
      </c>
      <c r="B51" s="279"/>
      <c r="C51" s="279"/>
      <c r="D51" s="279"/>
      <c r="E51" s="279"/>
      <c r="F51" s="279"/>
      <c r="G51" s="279"/>
      <c r="H51" s="280"/>
      <c r="I51" s="10">
        <v>46</v>
      </c>
      <c r="J51" s="74">
        <v>-283478625.33</v>
      </c>
      <c r="K51" s="74">
        <v>-48079687.95</v>
      </c>
    </row>
    <row r="52" spans="1:11" ht="12.75">
      <c r="A52" s="281" t="s">
        <v>92</v>
      </c>
      <c r="B52" s="279"/>
      <c r="C52" s="279"/>
      <c r="D52" s="279"/>
      <c r="E52" s="279"/>
      <c r="F52" s="279"/>
      <c r="G52" s="279"/>
      <c r="H52" s="280"/>
      <c r="I52" s="10">
        <v>47</v>
      </c>
      <c r="J52" s="75">
        <f>SUM(J53:J57)</f>
        <v>-51254831.67000002</v>
      </c>
      <c r="K52" s="75">
        <f>SUM(K53:K57)</f>
        <v>-351882417.97000015</v>
      </c>
    </row>
    <row r="53" spans="1:11" ht="12.75">
      <c r="A53" s="278" t="s">
        <v>276</v>
      </c>
      <c r="B53" s="279"/>
      <c r="C53" s="279"/>
      <c r="D53" s="279"/>
      <c r="E53" s="279"/>
      <c r="F53" s="279"/>
      <c r="G53" s="279"/>
      <c r="H53" s="280"/>
      <c r="I53" s="10">
        <v>48</v>
      </c>
      <c r="J53" s="81">
        <v>0</v>
      </c>
      <c r="K53" s="81">
        <v>0</v>
      </c>
    </row>
    <row r="54" spans="1:11" ht="12.75">
      <c r="A54" s="278" t="s">
        <v>277</v>
      </c>
      <c r="B54" s="279"/>
      <c r="C54" s="279"/>
      <c r="D54" s="279"/>
      <c r="E54" s="279"/>
      <c r="F54" s="279"/>
      <c r="G54" s="279"/>
      <c r="H54" s="280"/>
      <c r="I54" s="10">
        <v>49</v>
      </c>
      <c r="J54" s="82">
        <v>120177617.94</v>
      </c>
      <c r="K54" s="82">
        <v>750575698.63</v>
      </c>
    </row>
    <row r="55" spans="1:11" ht="12.75">
      <c r="A55" s="278" t="s">
        <v>278</v>
      </c>
      <c r="B55" s="279"/>
      <c r="C55" s="279"/>
      <c r="D55" s="279"/>
      <c r="E55" s="279"/>
      <c r="F55" s="279"/>
      <c r="G55" s="279"/>
      <c r="H55" s="280"/>
      <c r="I55" s="10">
        <v>50</v>
      </c>
      <c r="J55" s="82">
        <v>-170435837.77</v>
      </c>
      <c r="K55" s="82">
        <v>-1101207972.6000001</v>
      </c>
    </row>
    <row r="56" spans="1:11" ht="12.75">
      <c r="A56" s="278" t="s">
        <v>279</v>
      </c>
      <c r="B56" s="279"/>
      <c r="C56" s="279"/>
      <c r="D56" s="279"/>
      <c r="E56" s="279"/>
      <c r="F56" s="279"/>
      <c r="G56" s="279"/>
      <c r="H56" s="280"/>
      <c r="I56" s="10">
        <v>51</v>
      </c>
      <c r="J56" s="82">
        <v>0</v>
      </c>
      <c r="K56" s="82">
        <v>0</v>
      </c>
    </row>
    <row r="57" spans="1:11" ht="12.75">
      <c r="A57" s="278" t="s">
        <v>280</v>
      </c>
      <c r="B57" s="279"/>
      <c r="C57" s="279"/>
      <c r="D57" s="279"/>
      <c r="E57" s="279"/>
      <c r="F57" s="279"/>
      <c r="G57" s="279"/>
      <c r="H57" s="280"/>
      <c r="I57" s="10">
        <v>52</v>
      </c>
      <c r="J57" s="83">
        <v>-996611.84</v>
      </c>
      <c r="K57" s="84">
        <v>-1250144</v>
      </c>
    </row>
    <row r="58" spans="1:11" ht="12.75">
      <c r="A58" s="281" t="s">
        <v>93</v>
      </c>
      <c r="B58" s="279"/>
      <c r="C58" s="279"/>
      <c r="D58" s="279"/>
      <c r="E58" s="279"/>
      <c r="F58" s="279"/>
      <c r="G58" s="279"/>
      <c r="H58" s="280"/>
      <c r="I58" s="10">
        <v>53</v>
      </c>
      <c r="J58" s="75">
        <f>SUM(J6+J37+J52)</f>
        <v>18437010.44999987</v>
      </c>
      <c r="K58" s="75">
        <f>SUM(K6+K37+K52)</f>
        <v>-8308191.639998913</v>
      </c>
    </row>
    <row r="59" spans="1:11" ht="21.75" customHeight="1">
      <c r="A59" s="281" t="s">
        <v>281</v>
      </c>
      <c r="B59" s="279"/>
      <c r="C59" s="279"/>
      <c r="D59" s="279"/>
      <c r="E59" s="279"/>
      <c r="F59" s="279"/>
      <c r="G59" s="279"/>
      <c r="H59" s="280"/>
      <c r="I59" s="10">
        <v>54</v>
      </c>
      <c r="J59" s="85">
        <v>-15551869.15</v>
      </c>
      <c r="K59" s="86">
        <v>331573.3999999999</v>
      </c>
    </row>
    <row r="60" spans="1:11" ht="12.75">
      <c r="A60" s="281" t="s">
        <v>94</v>
      </c>
      <c r="B60" s="279"/>
      <c r="C60" s="279"/>
      <c r="D60" s="279"/>
      <c r="E60" s="279"/>
      <c r="F60" s="279"/>
      <c r="G60" s="279"/>
      <c r="H60" s="280"/>
      <c r="I60" s="10">
        <v>55</v>
      </c>
      <c r="J60" s="75">
        <f>SUM(J58:J59)</f>
        <v>2885141.2999998685</v>
      </c>
      <c r="K60" s="75">
        <f>SUM(K58:K59)</f>
        <v>-7976618.239998912</v>
      </c>
    </row>
    <row r="61" spans="1:11" ht="12.75">
      <c r="A61" s="278" t="s">
        <v>282</v>
      </c>
      <c r="B61" s="279"/>
      <c r="C61" s="279"/>
      <c r="D61" s="279"/>
      <c r="E61" s="279"/>
      <c r="F61" s="279"/>
      <c r="G61" s="279"/>
      <c r="H61" s="280"/>
      <c r="I61" s="10">
        <v>56</v>
      </c>
      <c r="J61" s="87">
        <v>77789725.15</v>
      </c>
      <c r="K61" s="80">
        <v>108983458.75</v>
      </c>
    </row>
    <row r="62" spans="1:11" ht="12.75">
      <c r="A62" s="274" t="s">
        <v>95</v>
      </c>
      <c r="B62" s="275"/>
      <c r="C62" s="275"/>
      <c r="D62" s="275"/>
      <c r="E62" s="275"/>
      <c r="F62" s="275"/>
      <c r="G62" s="275"/>
      <c r="H62" s="276"/>
      <c r="I62" s="112">
        <v>57</v>
      </c>
      <c r="J62" s="113">
        <f>SUM(J60:J61)</f>
        <v>80674866.44999987</v>
      </c>
      <c r="K62" s="113">
        <f>SUM(K60:K61)</f>
        <v>101006840.5100011</v>
      </c>
    </row>
    <row r="63" spans="1:11" ht="12.75">
      <c r="A63" s="114" t="s">
        <v>4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</sheetData>
  <sheetProtection/>
  <mergeCells count="62">
    <mergeCell ref="A8:H8"/>
    <mergeCell ref="A9:H9"/>
    <mergeCell ref="A1:J1"/>
    <mergeCell ref="A2:J2"/>
    <mergeCell ref="A4:H4"/>
    <mergeCell ref="A5:H5"/>
    <mergeCell ref="A6:H6"/>
    <mergeCell ref="A7:H7"/>
    <mergeCell ref="A10:H10"/>
    <mergeCell ref="A11:H11"/>
    <mergeCell ref="A12:H12"/>
    <mergeCell ref="A13:H13"/>
    <mergeCell ref="A18:H18"/>
    <mergeCell ref="A14:H14"/>
    <mergeCell ref="A15:H15"/>
    <mergeCell ref="A16:H16"/>
    <mergeCell ref="A17:H17"/>
    <mergeCell ref="A24:H24"/>
    <mergeCell ref="A27:H27"/>
    <mergeCell ref="A30:H30"/>
    <mergeCell ref="A31:H31"/>
    <mergeCell ref="A19:H19"/>
    <mergeCell ref="A28:H28"/>
    <mergeCell ref="A29:H29"/>
    <mergeCell ref="A25:H25"/>
    <mergeCell ref="A20:H20"/>
    <mergeCell ref="A21:H21"/>
    <mergeCell ref="A22:H22"/>
    <mergeCell ref="A23:H23"/>
    <mergeCell ref="A26:H26"/>
    <mergeCell ref="A32:H32"/>
    <mergeCell ref="A33:H33"/>
    <mergeCell ref="A36:H36"/>
    <mergeCell ref="A37:H37"/>
    <mergeCell ref="A42:H42"/>
    <mergeCell ref="A34:H34"/>
    <mergeCell ref="A35:H35"/>
    <mergeCell ref="A48:H48"/>
    <mergeCell ref="A49:H49"/>
    <mergeCell ref="A50:H50"/>
    <mergeCell ref="A51:H51"/>
    <mergeCell ref="A38:H38"/>
    <mergeCell ref="A39:H39"/>
    <mergeCell ref="A44:H44"/>
    <mergeCell ref="A45:H45"/>
    <mergeCell ref="A43:H43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60:H60"/>
    <mergeCell ref="A61:H61"/>
    <mergeCell ref="A40:H40"/>
    <mergeCell ref="A41:H41"/>
    <mergeCell ref="A54:H54"/>
    <mergeCell ref="A55:H5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J29" sqref="J29"/>
    </sheetView>
  </sheetViews>
  <sheetFormatPr defaultColWidth="9.140625" defaultRowHeight="12.75"/>
  <cols>
    <col min="1" max="4" width="9.140625" style="28" customWidth="1"/>
    <col min="5" max="5" width="14.00390625" style="28" bestFit="1" customWidth="1"/>
    <col min="6" max="6" width="8.57421875" style="28" bestFit="1" customWidth="1"/>
    <col min="7" max="9" width="14.00390625" style="28" bestFit="1" customWidth="1"/>
    <col min="10" max="10" width="14.57421875" style="28" customWidth="1"/>
    <col min="11" max="11" width="17.28125" style="28" customWidth="1"/>
    <col min="12" max="12" width="11.421875" style="28" customWidth="1"/>
    <col min="13" max="13" width="15.421875" style="28" bestFit="1" customWidth="1"/>
    <col min="14" max="16384" width="9.140625" style="28" customWidth="1"/>
  </cols>
  <sheetData>
    <row r="1" spans="1:12" ht="13.5">
      <c r="A1" s="303" t="s">
        <v>148</v>
      </c>
      <c r="B1" s="286"/>
      <c r="C1" s="286"/>
      <c r="D1" s="286"/>
      <c r="E1" s="304"/>
      <c r="F1" s="305"/>
      <c r="G1" s="305"/>
      <c r="H1" s="305"/>
      <c r="I1" s="305"/>
      <c r="J1" s="305"/>
      <c r="K1" s="306"/>
      <c r="L1" s="27"/>
    </row>
    <row r="2" spans="1:12" ht="12.75">
      <c r="A2" s="287" t="s">
        <v>395</v>
      </c>
      <c r="B2" s="288"/>
      <c r="C2" s="288"/>
      <c r="D2" s="288"/>
      <c r="E2" s="304"/>
      <c r="F2" s="307"/>
      <c r="G2" s="307"/>
      <c r="H2" s="307"/>
      <c r="I2" s="307"/>
      <c r="J2" s="307"/>
      <c r="K2" s="308"/>
      <c r="L2" s="27"/>
    </row>
    <row r="3" spans="1:13" ht="12.75">
      <c r="A3" s="105"/>
      <c r="B3" s="106"/>
      <c r="C3" s="106"/>
      <c r="D3" s="106"/>
      <c r="E3" s="107"/>
      <c r="F3" s="108"/>
      <c r="G3" s="108"/>
      <c r="H3" s="108"/>
      <c r="I3" s="108"/>
      <c r="J3" s="108"/>
      <c r="K3" s="108"/>
      <c r="L3" s="314" t="s">
        <v>57</v>
      </c>
      <c r="M3" s="314"/>
    </row>
    <row r="4" spans="1:13" ht="13.5" customHeight="1">
      <c r="A4" s="289" t="s">
        <v>45</v>
      </c>
      <c r="B4" s="289"/>
      <c r="C4" s="289"/>
      <c r="D4" s="289" t="s">
        <v>61</v>
      </c>
      <c r="E4" s="290" t="s">
        <v>209</v>
      </c>
      <c r="F4" s="290"/>
      <c r="G4" s="290"/>
      <c r="H4" s="290"/>
      <c r="I4" s="290"/>
      <c r="J4" s="290"/>
      <c r="K4" s="290"/>
      <c r="L4" s="290" t="s">
        <v>216</v>
      </c>
      <c r="M4" s="290" t="s">
        <v>83</v>
      </c>
    </row>
    <row r="5" spans="1:13" ht="45">
      <c r="A5" s="312"/>
      <c r="B5" s="312"/>
      <c r="C5" s="312"/>
      <c r="D5" s="312"/>
      <c r="E5" s="40" t="s">
        <v>212</v>
      </c>
      <c r="F5" s="40" t="s">
        <v>43</v>
      </c>
      <c r="G5" s="40" t="s">
        <v>213</v>
      </c>
      <c r="H5" s="40" t="s">
        <v>214</v>
      </c>
      <c r="I5" s="40" t="s">
        <v>44</v>
      </c>
      <c r="J5" s="40" t="s">
        <v>215</v>
      </c>
      <c r="K5" s="40" t="s">
        <v>82</v>
      </c>
      <c r="L5" s="290"/>
      <c r="M5" s="290"/>
    </row>
    <row r="6" spans="1:13" ht="12.75">
      <c r="A6" s="309">
        <v>1</v>
      </c>
      <c r="B6" s="309"/>
      <c r="C6" s="309"/>
      <c r="D6" s="43">
        <v>2</v>
      </c>
      <c r="E6" s="43" t="s">
        <v>59</v>
      </c>
      <c r="F6" s="44" t="s">
        <v>60</v>
      </c>
      <c r="G6" s="43" t="s">
        <v>62</v>
      </c>
      <c r="H6" s="44" t="s">
        <v>63</v>
      </c>
      <c r="I6" s="43" t="s">
        <v>64</v>
      </c>
      <c r="J6" s="44" t="s">
        <v>65</v>
      </c>
      <c r="K6" s="43" t="s">
        <v>66</v>
      </c>
      <c r="L6" s="44" t="s">
        <v>67</v>
      </c>
      <c r="M6" s="43" t="s">
        <v>68</v>
      </c>
    </row>
    <row r="7" spans="1:13" ht="21" customHeight="1">
      <c r="A7" s="310" t="s">
        <v>298</v>
      </c>
      <c r="B7" s="311"/>
      <c r="C7" s="311"/>
      <c r="D7" s="12">
        <v>1</v>
      </c>
      <c r="E7" s="16">
        <v>442887200</v>
      </c>
      <c r="F7" s="16">
        <v>0</v>
      </c>
      <c r="G7" s="16">
        <v>447056363.79999983</v>
      </c>
      <c r="H7" s="16">
        <v>479083467.62</v>
      </c>
      <c r="I7" s="16">
        <v>264148429.30999997</v>
      </c>
      <c r="J7" s="16">
        <v>118425061.44</v>
      </c>
      <c r="K7" s="88">
        <f aca="true" t="shared" si="0" ref="K7:K23">SUM(E7:J7)</f>
        <v>1751600522.1699998</v>
      </c>
      <c r="L7" s="15"/>
      <c r="M7" s="88">
        <f aca="true" t="shared" si="1" ref="M7:M23">K7+L7</f>
        <v>1751600522.1699998</v>
      </c>
    </row>
    <row r="8" spans="1:13" ht="22.5" customHeight="1">
      <c r="A8" s="294" t="s">
        <v>257</v>
      </c>
      <c r="B8" s="295"/>
      <c r="C8" s="295"/>
      <c r="D8" s="1">
        <v>2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89">
        <f t="shared" si="0"/>
        <v>0</v>
      </c>
      <c r="L8" s="16"/>
      <c r="M8" s="89">
        <f t="shared" si="1"/>
        <v>0</v>
      </c>
    </row>
    <row r="9" spans="1:13" ht="21.75" customHeight="1">
      <c r="A9" s="294" t="s">
        <v>258</v>
      </c>
      <c r="B9" s="295"/>
      <c r="C9" s="295"/>
      <c r="D9" s="1">
        <v>3</v>
      </c>
      <c r="E9" s="16">
        <v>0</v>
      </c>
      <c r="F9" s="16">
        <v>0</v>
      </c>
      <c r="G9" s="16">
        <v>0</v>
      </c>
      <c r="H9" s="16">
        <v>0</v>
      </c>
      <c r="I9" s="16">
        <v>1174720.15</v>
      </c>
      <c r="J9" s="16"/>
      <c r="K9" s="89">
        <f t="shared" si="0"/>
        <v>1174720.15</v>
      </c>
      <c r="L9" s="16"/>
      <c r="M9" s="89">
        <f t="shared" si="1"/>
        <v>1174720.15</v>
      </c>
    </row>
    <row r="10" spans="1:13" ht="20.25" customHeight="1">
      <c r="A10" s="296" t="s">
        <v>350</v>
      </c>
      <c r="B10" s="295"/>
      <c r="C10" s="295"/>
      <c r="D10" s="1">
        <v>4</v>
      </c>
      <c r="E10" s="89">
        <f>SUM(E7:E9)</f>
        <v>442887200</v>
      </c>
      <c r="F10" s="89">
        <f aca="true" t="shared" si="2" ref="F10:L10">SUM(F7:F9)</f>
        <v>0</v>
      </c>
      <c r="G10" s="89">
        <f t="shared" si="2"/>
        <v>447056363.79999983</v>
      </c>
      <c r="H10" s="89">
        <f t="shared" si="2"/>
        <v>479083467.62</v>
      </c>
      <c r="I10" s="89">
        <f t="shared" si="2"/>
        <v>265323149.45999998</v>
      </c>
      <c r="J10" s="89">
        <f t="shared" si="2"/>
        <v>118425061.44</v>
      </c>
      <c r="K10" s="89">
        <f t="shared" si="0"/>
        <v>1752775242.32</v>
      </c>
      <c r="L10" s="89">
        <f t="shared" si="2"/>
        <v>0</v>
      </c>
      <c r="M10" s="89">
        <f t="shared" si="1"/>
        <v>1752775242.32</v>
      </c>
    </row>
    <row r="11" spans="1:13" ht="20.25" customHeight="1">
      <c r="A11" s="296" t="s">
        <v>351</v>
      </c>
      <c r="B11" s="313"/>
      <c r="C11" s="313"/>
      <c r="D11" s="1">
        <v>5</v>
      </c>
      <c r="E11" s="89">
        <f>E12+E13</f>
        <v>0</v>
      </c>
      <c r="F11" s="89">
        <f aca="true" t="shared" si="3" ref="F11:L11">F12+F13</f>
        <v>0</v>
      </c>
      <c r="G11" s="89">
        <f t="shared" si="3"/>
        <v>-309202833.25000006</v>
      </c>
      <c r="H11" s="89">
        <f t="shared" si="3"/>
        <v>0</v>
      </c>
      <c r="I11" s="89">
        <f t="shared" si="3"/>
        <v>6715491.72</v>
      </c>
      <c r="J11" s="89">
        <f t="shared" si="3"/>
        <v>17268395.219999768</v>
      </c>
      <c r="K11" s="89">
        <f t="shared" si="0"/>
        <v>-285218946.31000024</v>
      </c>
      <c r="L11" s="89">
        <f t="shared" si="3"/>
        <v>0</v>
      </c>
      <c r="M11" s="89">
        <f t="shared" si="1"/>
        <v>-285218946.31000024</v>
      </c>
    </row>
    <row r="12" spans="1:13" ht="12.75">
      <c r="A12" s="294" t="s">
        <v>259</v>
      </c>
      <c r="B12" s="295"/>
      <c r="C12" s="295"/>
      <c r="D12" s="1">
        <v>6</v>
      </c>
      <c r="E12" s="16"/>
      <c r="F12" s="16"/>
      <c r="G12" s="16"/>
      <c r="H12" s="16"/>
      <c r="I12" s="16"/>
      <c r="J12" s="16">
        <v>17268395.219999768</v>
      </c>
      <c r="K12" s="89">
        <f t="shared" si="0"/>
        <v>17268395.219999768</v>
      </c>
      <c r="L12" s="16"/>
      <c r="M12" s="89">
        <f t="shared" si="1"/>
        <v>17268395.219999768</v>
      </c>
    </row>
    <row r="13" spans="1:13" ht="21.75" customHeight="1">
      <c r="A13" s="294" t="s">
        <v>87</v>
      </c>
      <c r="B13" s="295"/>
      <c r="C13" s="295"/>
      <c r="D13" s="1">
        <v>7</v>
      </c>
      <c r="E13" s="89">
        <f aca="true" t="shared" si="4" ref="E13:J13">SUM(E14:E17)</f>
        <v>0</v>
      </c>
      <c r="F13" s="89">
        <f t="shared" si="4"/>
        <v>0</v>
      </c>
      <c r="G13" s="89">
        <f t="shared" si="4"/>
        <v>-309202833.25000006</v>
      </c>
      <c r="H13" s="89">
        <f t="shared" si="4"/>
        <v>0</v>
      </c>
      <c r="I13" s="89">
        <f t="shared" si="4"/>
        <v>6715491.72</v>
      </c>
      <c r="J13" s="89">
        <f t="shared" si="4"/>
        <v>0</v>
      </c>
      <c r="K13" s="89">
        <f t="shared" si="0"/>
        <v>-302487341.53000003</v>
      </c>
      <c r="L13" s="89">
        <f>SUM(L14:L17)</f>
        <v>0</v>
      </c>
      <c r="M13" s="89">
        <f t="shared" si="1"/>
        <v>-302487341.53000003</v>
      </c>
    </row>
    <row r="14" spans="1:13" ht="19.5" customHeight="1">
      <c r="A14" s="294" t="s">
        <v>299</v>
      </c>
      <c r="B14" s="295"/>
      <c r="C14" s="295"/>
      <c r="D14" s="1">
        <v>8</v>
      </c>
      <c r="E14" s="16"/>
      <c r="F14" s="16"/>
      <c r="G14" s="16">
        <v>-352545956.04</v>
      </c>
      <c r="H14" s="16"/>
      <c r="I14" s="16">
        <v>6715491.72</v>
      </c>
      <c r="J14" s="16"/>
      <c r="K14" s="89">
        <f t="shared" si="0"/>
        <v>-345830464.32</v>
      </c>
      <c r="L14" s="16"/>
      <c r="M14" s="89">
        <f t="shared" si="1"/>
        <v>-345830464.32</v>
      </c>
    </row>
    <row r="15" spans="1:13" ht="19.5" customHeight="1">
      <c r="A15" s="294" t="s">
        <v>300</v>
      </c>
      <c r="B15" s="295"/>
      <c r="C15" s="295"/>
      <c r="D15" s="1">
        <v>9</v>
      </c>
      <c r="E15" s="16"/>
      <c r="F15" s="16"/>
      <c r="G15" s="16">
        <v>42924196.45</v>
      </c>
      <c r="H15" s="16"/>
      <c r="I15" s="16"/>
      <c r="J15" s="16"/>
      <c r="K15" s="89">
        <f t="shared" si="0"/>
        <v>42924196.45</v>
      </c>
      <c r="L15" s="16"/>
      <c r="M15" s="89">
        <f t="shared" si="1"/>
        <v>42924196.45</v>
      </c>
    </row>
    <row r="16" spans="1:13" ht="21" customHeight="1">
      <c r="A16" s="294" t="s">
        <v>301</v>
      </c>
      <c r="B16" s="295"/>
      <c r="C16" s="295"/>
      <c r="D16" s="1">
        <v>10</v>
      </c>
      <c r="E16" s="16"/>
      <c r="F16" s="16"/>
      <c r="G16" s="16">
        <v>418926.34</v>
      </c>
      <c r="H16" s="16"/>
      <c r="I16" s="16"/>
      <c r="J16" s="16"/>
      <c r="K16" s="89">
        <f t="shared" si="0"/>
        <v>418926.34</v>
      </c>
      <c r="L16" s="16"/>
      <c r="M16" s="89">
        <f t="shared" si="1"/>
        <v>418926.34</v>
      </c>
    </row>
    <row r="17" spans="1:13" ht="21.75" customHeight="1">
      <c r="A17" s="294" t="s">
        <v>260</v>
      </c>
      <c r="B17" s="295"/>
      <c r="C17" s="295"/>
      <c r="D17" s="1">
        <v>11</v>
      </c>
      <c r="E17" s="16"/>
      <c r="F17" s="16"/>
      <c r="G17" s="16"/>
      <c r="H17" s="16"/>
      <c r="I17" s="16"/>
      <c r="J17" s="16"/>
      <c r="K17" s="89"/>
      <c r="L17" s="16"/>
      <c r="M17" s="89">
        <f t="shared" si="1"/>
        <v>0</v>
      </c>
    </row>
    <row r="18" spans="1:13" ht="21.75" customHeight="1">
      <c r="A18" s="296" t="s">
        <v>352</v>
      </c>
      <c r="B18" s="295"/>
      <c r="C18" s="295"/>
      <c r="D18" s="1">
        <v>12</v>
      </c>
      <c r="E18" s="89">
        <f aca="true" t="shared" si="5" ref="E18:J18">SUM(E19:E22)</f>
        <v>0</v>
      </c>
      <c r="F18" s="89">
        <f t="shared" si="5"/>
        <v>0</v>
      </c>
      <c r="G18" s="89">
        <f t="shared" si="5"/>
        <v>0</v>
      </c>
      <c r="H18" s="89">
        <f t="shared" si="5"/>
        <v>29606265.36</v>
      </c>
      <c r="I18" s="89">
        <f t="shared" si="5"/>
        <v>87838796.08</v>
      </c>
      <c r="J18" s="89">
        <f t="shared" si="5"/>
        <v>-118425061.44</v>
      </c>
      <c r="K18" s="89">
        <f t="shared" si="0"/>
        <v>-980000</v>
      </c>
      <c r="L18" s="89">
        <f>SUM(L19:L22)</f>
        <v>0</v>
      </c>
      <c r="M18" s="89">
        <f t="shared" si="1"/>
        <v>-980000</v>
      </c>
    </row>
    <row r="19" spans="1:13" ht="21.75" customHeight="1">
      <c r="A19" s="294" t="s">
        <v>88</v>
      </c>
      <c r="B19" s="295"/>
      <c r="C19" s="295"/>
      <c r="D19" s="1">
        <v>13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0"/>
        <v>0</v>
      </c>
      <c r="L19" s="16"/>
      <c r="M19" s="89">
        <f t="shared" si="1"/>
        <v>0</v>
      </c>
    </row>
    <row r="20" spans="1:13" ht="12.75">
      <c r="A20" s="294" t="s">
        <v>303</v>
      </c>
      <c r="B20" s="295"/>
      <c r="C20" s="295"/>
      <c r="D20" s="1">
        <v>14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 t="shared" si="0"/>
        <v>0</v>
      </c>
      <c r="L20" s="16"/>
      <c r="M20" s="89">
        <f t="shared" si="1"/>
        <v>0</v>
      </c>
    </row>
    <row r="21" spans="1:13" ht="12.75">
      <c r="A21" s="294" t="s">
        <v>304</v>
      </c>
      <c r="B21" s="295"/>
      <c r="C21" s="295"/>
      <c r="D21" s="1">
        <v>15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-980000</v>
      </c>
      <c r="K21" s="16">
        <f t="shared" si="0"/>
        <v>-980000</v>
      </c>
      <c r="L21" s="16"/>
      <c r="M21" s="89">
        <f t="shared" si="1"/>
        <v>-980000</v>
      </c>
    </row>
    <row r="22" spans="1:13" ht="12.75">
      <c r="A22" s="294" t="s">
        <v>305</v>
      </c>
      <c r="B22" s="295"/>
      <c r="C22" s="295"/>
      <c r="D22" s="1">
        <v>16</v>
      </c>
      <c r="E22" s="16">
        <v>0</v>
      </c>
      <c r="F22" s="16">
        <v>0</v>
      </c>
      <c r="G22" s="16">
        <v>0</v>
      </c>
      <c r="H22" s="16">
        <v>29606265.36</v>
      </c>
      <c r="I22" s="16">
        <v>87838796.08</v>
      </c>
      <c r="J22" s="16">
        <v>-117445061.44</v>
      </c>
      <c r="K22" s="16">
        <f t="shared" si="0"/>
        <v>0</v>
      </c>
      <c r="L22" s="16"/>
      <c r="M22" s="89">
        <f t="shared" si="1"/>
        <v>0</v>
      </c>
    </row>
    <row r="23" spans="1:13" ht="21.75" customHeight="1" thickBot="1">
      <c r="A23" s="301" t="s">
        <v>353</v>
      </c>
      <c r="B23" s="302"/>
      <c r="C23" s="302"/>
      <c r="D23" s="13">
        <v>17</v>
      </c>
      <c r="E23" s="90">
        <f aca="true" t="shared" si="6" ref="E23:J23">E10+E11+E18</f>
        <v>442887200</v>
      </c>
      <c r="F23" s="90">
        <f t="shared" si="6"/>
        <v>0</v>
      </c>
      <c r="G23" s="90">
        <f t="shared" si="6"/>
        <v>137853530.54999977</v>
      </c>
      <c r="H23" s="90">
        <f t="shared" si="6"/>
        <v>508689732.98</v>
      </c>
      <c r="I23" s="90">
        <f t="shared" si="6"/>
        <v>359877437.26</v>
      </c>
      <c r="J23" s="90">
        <f t="shared" si="6"/>
        <v>17268395.21999976</v>
      </c>
      <c r="K23" s="90">
        <f t="shared" si="0"/>
        <v>1466576296.0099995</v>
      </c>
      <c r="L23" s="90">
        <f>L10+L11+L18</f>
        <v>0</v>
      </c>
      <c r="M23" s="90">
        <f t="shared" si="1"/>
        <v>1466576296.0099995</v>
      </c>
    </row>
    <row r="24" spans="1:13" ht="24" customHeight="1" thickTop="1">
      <c r="A24" s="299" t="s">
        <v>306</v>
      </c>
      <c r="B24" s="300"/>
      <c r="C24" s="300"/>
      <c r="D24" s="14">
        <v>18</v>
      </c>
      <c r="E24" s="91">
        <f aca="true" t="shared" si="7" ref="E24:J24">+E23</f>
        <v>442887200</v>
      </c>
      <c r="F24" s="91">
        <f t="shared" si="7"/>
        <v>0</v>
      </c>
      <c r="G24" s="91">
        <f t="shared" si="7"/>
        <v>137853530.54999977</v>
      </c>
      <c r="H24" s="91">
        <f t="shared" si="7"/>
        <v>508689732.98</v>
      </c>
      <c r="I24" s="91">
        <f t="shared" si="7"/>
        <v>359877437.26</v>
      </c>
      <c r="J24" s="91">
        <f t="shared" si="7"/>
        <v>17268395.21999976</v>
      </c>
      <c r="K24" s="92">
        <f aca="true" t="shared" si="8" ref="K24:K40">SUM(E24:J24)</f>
        <v>1466576296.0099995</v>
      </c>
      <c r="L24" s="91"/>
      <c r="M24" s="92">
        <f aca="true" t="shared" si="9" ref="M24:M40">K24+L24</f>
        <v>1466576296.0099995</v>
      </c>
    </row>
    <row r="25" spans="1:13" ht="12.75">
      <c r="A25" s="294" t="s">
        <v>308</v>
      </c>
      <c r="B25" s="295"/>
      <c r="C25" s="295"/>
      <c r="D25" s="1">
        <v>19</v>
      </c>
      <c r="E25" s="16"/>
      <c r="F25" s="16"/>
      <c r="G25" s="16"/>
      <c r="H25" s="16"/>
      <c r="I25" s="16"/>
      <c r="J25" s="16"/>
      <c r="K25" s="89">
        <f t="shared" si="8"/>
        <v>0</v>
      </c>
      <c r="L25" s="16"/>
      <c r="M25" s="89">
        <f t="shared" si="9"/>
        <v>0</v>
      </c>
    </row>
    <row r="26" spans="1:13" ht="20.25" customHeight="1">
      <c r="A26" s="294" t="s">
        <v>307</v>
      </c>
      <c r="B26" s="295"/>
      <c r="C26" s="295"/>
      <c r="D26" s="1">
        <v>20</v>
      </c>
      <c r="E26" s="16"/>
      <c r="F26" s="16"/>
      <c r="G26" s="16"/>
      <c r="H26" s="16"/>
      <c r="I26" s="16">
        <v>255472</v>
      </c>
      <c r="J26" s="16"/>
      <c r="K26" s="89">
        <f t="shared" si="8"/>
        <v>255472</v>
      </c>
      <c r="L26" s="16"/>
      <c r="M26" s="89">
        <f t="shared" si="9"/>
        <v>255472</v>
      </c>
    </row>
    <row r="27" spans="1:13" ht="21.75" customHeight="1">
      <c r="A27" s="296" t="s">
        <v>354</v>
      </c>
      <c r="B27" s="295"/>
      <c r="C27" s="295"/>
      <c r="D27" s="1">
        <v>21</v>
      </c>
      <c r="E27" s="89">
        <f>SUM(E24:E26)</f>
        <v>442887200</v>
      </c>
      <c r="F27" s="89">
        <f aca="true" t="shared" si="10" ref="F27:L27">SUM(F24:F26)</f>
        <v>0</v>
      </c>
      <c r="G27" s="89">
        <f t="shared" si="10"/>
        <v>137853530.54999977</v>
      </c>
      <c r="H27" s="89">
        <f t="shared" si="10"/>
        <v>508689732.98</v>
      </c>
      <c r="I27" s="89">
        <f t="shared" si="10"/>
        <v>360132909.26</v>
      </c>
      <c r="J27" s="89">
        <f t="shared" si="10"/>
        <v>17268395.21999976</v>
      </c>
      <c r="K27" s="89">
        <f t="shared" si="8"/>
        <v>1466831768.0099995</v>
      </c>
      <c r="L27" s="89">
        <f t="shared" si="10"/>
        <v>0</v>
      </c>
      <c r="M27" s="89">
        <f t="shared" si="9"/>
        <v>1466831768.0099995</v>
      </c>
    </row>
    <row r="28" spans="1:13" ht="23.25" customHeight="1">
      <c r="A28" s="296" t="s">
        <v>355</v>
      </c>
      <c r="B28" s="295"/>
      <c r="C28" s="295"/>
      <c r="D28" s="1">
        <v>22</v>
      </c>
      <c r="E28" s="89">
        <f>E29+E30</f>
        <v>0</v>
      </c>
      <c r="F28" s="89">
        <f aca="true" t="shared" si="11" ref="F28:L28">F29+F30</f>
        <v>0</v>
      </c>
      <c r="G28" s="89">
        <f t="shared" si="11"/>
        <v>103620140.95000002</v>
      </c>
      <c r="H28" s="89">
        <f>H29+H30</f>
        <v>0</v>
      </c>
      <c r="I28" s="89">
        <f t="shared" si="11"/>
        <v>2096407.08</v>
      </c>
      <c r="J28" s="89">
        <f t="shared" si="11"/>
        <v>-168812077.57000038</v>
      </c>
      <c r="K28" s="89">
        <f>SUM(E28:J28)</f>
        <v>-63095529.540000364</v>
      </c>
      <c r="L28" s="89">
        <f t="shared" si="11"/>
        <v>0</v>
      </c>
      <c r="M28" s="89">
        <f t="shared" si="9"/>
        <v>-63095529.540000364</v>
      </c>
    </row>
    <row r="29" spans="1:13" ht="13.5" customHeight="1">
      <c r="A29" s="294" t="s">
        <v>89</v>
      </c>
      <c r="B29" s="295"/>
      <c r="C29" s="295"/>
      <c r="D29" s="1">
        <v>23</v>
      </c>
      <c r="E29" s="16"/>
      <c r="F29" s="16"/>
      <c r="G29" s="16"/>
      <c r="H29" s="16"/>
      <c r="I29" s="16"/>
      <c r="J29" s="16">
        <v>-168812077.57000038</v>
      </c>
      <c r="K29" s="89">
        <f t="shared" si="8"/>
        <v>-168812077.57000038</v>
      </c>
      <c r="L29" s="16"/>
      <c r="M29" s="89">
        <f t="shared" si="9"/>
        <v>-168812077.57000038</v>
      </c>
    </row>
    <row r="30" spans="1:13" ht="21.75" customHeight="1">
      <c r="A30" s="294" t="s">
        <v>86</v>
      </c>
      <c r="B30" s="295"/>
      <c r="C30" s="295"/>
      <c r="D30" s="1">
        <v>24</v>
      </c>
      <c r="E30" s="89">
        <f aca="true" t="shared" si="12" ref="E30:J30">SUM(E31:E34)</f>
        <v>0</v>
      </c>
      <c r="F30" s="89">
        <f t="shared" si="12"/>
        <v>0</v>
      </c>
      <c r="G30" s="89">
        <f>SUM(G31:G34)</f>
        <v>103620140.95000002</v>
      </c>
      <c r="H30" s="89">
        <f t="shared" si="12"/>
        <v>0</v>
      </c>
      <c r="I30" s="89">
        <f t="shared" si="12"/>
        <v>2096407.08</v>
      </c>
      <c r="J30" s="89">
        <f t="shared" si="12"/>
        <v>0</v>
      </c>
      <c r="K30" s="89">
        <f t="shared" si="8"/>
        <v>105716548.03000002</v>
      </c>
      <c r="L30" s="89">
        <f>SUM(L31:L34)</f>
        <v>0</v>
      </c>
      <c r="M30" s="89">
        <f t="shared" si="9"/>
        <v>105716548.03000002</v>
      </c>
    </row>
    <row r="31" spans="1:13" ht="21.75" customHeight="1">
      <c r="A31" s="294" t="s">
        <v>299</v>
      </c>
      <c r="B31" s="295"/>
      <c r="C31" s="295"/>
      <c r="D31" s="1">
        <v>25</v>
      </c>
      <c r="E31" s="16"/>
      <c r="F31" s="16"/>
      <c r="G31" s="16">
        <v>-1685486.2200000002</v>
      </c>
      <c r="H31" s="16"/>
      <c r="I31" s="16">
        <v>2096407.08</v>
      </c>
      <c r="J31" s="16"/>
      <c r="K31" s="16">
        <f t="shared" si="8"/>
        <v>410920.85999999987</v>
      </c>
      <c r="L31" s="16"/>
      <c r="M31" s="89">
        <f t="shared" si="9"/>
        <v>410920.85999999987</v>
      </c>
    </row>
    <row r="32" spans="1:13" ht="21.75" customHeight="1">
      <c r="A32" s="294" t="s">
        <v>300</v>
      </c>
      <c r="B32" s="295"/>
      <c r="C32" s="295"/>
      <c r="D32" s="1">
        <v>26</v>
      </c>
      <c r="E32" s="16"/>
      <c r="F32" s="16"/>
      <c r="G32" s="16">
        <v>104965175.82000002</v>
      </c>
      <c r="H32" s="16"/>
      <c r="I32" s="16"/>
      <c r="J32" s="16"/>
      <c r="K32" s="16">
        <f t="shared" si="8"/>
        <v>104965175.82000002</v>
      </c>
      <c r="L32" s="16"/>
      <c r="M32" s="89">
        <f t="shared" si="9"/>
        <v>104965175.82000002</v>
      </c>
    </row>
    <row r="33" spans="1:13" ht="22.5" customHeight="1">
      <c r="A33" s="294" t="s">
        <v>301</v>
      </c>
      <c r="B33" s="295"/>
      <c r="C33" s="295"/>
      <c r="D33" s="1">
        <v>27</v>
      </c>
      <c r="E33" s="16"/>
      <c r="F33" s="16"/>
      <c r="G33" s="16">
        <v>340451.35000000003</v>
      </c>
      <c r="H33" s="16"/>
      <c r="I33" s="16"/>
      <c r="J33" s="16"/>
      <c r="K33" s="16">
        <f t="shared" si="8"/>
        <v>340451.35000000003</v>
      </c>
      <c r="L33" s="16"/>
      <c r="M33" s="89">
        <f t="shared" si="9"/>
        <v>340451.35000000003</v>
      </c>
    </row>
    <row r="34" spans="1:13" ht="21" customHeight="1">
      <c r="A34" s="294" t="s">
        <v>260</v>
      </c>
      <c r="B34" s="295"/>
      <c r="C34" s="295"/>
      <c r="D34" s="1">
        <v>28</v>
      </c>
      <c r="E34" s="16"/>
      <c r="F34" s="16"/>
      <c r="G34" s="16"/>
      <c r="H34" s="16"/>
      <c r="I34" s="16"/>
      <c r="J34" s="16"/>
      <c r="K34" s="16">
        <f t="shared" si="8"/>
        <v>0</v>
      </c>
      <c r="L34" s="16"/>
      <c r="M34" s="89">
        <f t="shared" si="9"/>
        <v>0</v>
      </c>
    </row>
    <row r="35" spans="1:13" ht="33.75" customHeight="1">
      <c r="A35" s="296" t="s">
        <v>356</v>
      </c>
      <c r="B35" s="295"/>
      <c r="C35" s="295"/>
      <c r="D35" s="1">
        <v>29</v>
      </c>
      <c r="E35" s="89">
        <f aca="true" t="shared" si="13" ref="E35:J35">SUM(E36:E39)</f>
        <v>158688600</v>
      </c>
      <c r="F35" s="89">
        <f t="shared" si="13"/>
        <v>681482525.25</v>
      </c>
      <c r="G35" s="89">
        <f t="shared" si="13"/>
        <v>0</v>
      </c>
      <c r="H35" s="89">
        <f t="shared" si="13"/>
        <v>4317098.81</v>
      </c>
      <c r="I35" s="89">
        <f t="shared" si="13"/>
        <v>11971296.41</v>
      </c>
      <c r="J35" s="89">
        <f t="shared" si="13"/>
        <v>-17268395.22</v>
      </c>
      <c r="K35" s="89">
        <f t="shared" si="8"/>
        <v>839191125.2499999</v>
      </c>
      <c r="L35" s="89">
        <f>SUM(L36:L39)</f>
        <v>0</v>
      </c>
      <c r="M35" s="89">
        <f t="shared" si="9"/>
        <v>839191125.2499999</v>
      </c>
    </row>
    <row r="36" spans="1:13" ht="26.25" customHeight="1">
      <c r="A36" s="294" t="s">
        <v>302</v>
      </c>
      <c r="B36" s="295"/>
      <c r="C36" s="295"/>
      <c r="D36" s="1">
        <v>30</v>
      </c>
      <c r="E36" s="16">
        <v>158688600</v>
      </c>
      <c r="F36" s="16">
        <v>681482525.25</v>
      </c>
      <c r="G36" s="16"/>
      <c r="H36" s="16"/>
      <c r="I36" s="16"/>
      <c r="J36" s="16"/>
      <c r="K36" s="89">
        <f t="shared" si="8"/>
        <v>840171125.25</v>
      </c>
      <c r="L36" s="16"/>
      <c r="M36" s="89">
        <f t="shared" si="9"/>
        <v>840171125.25</v>
      </c>
    </row>
    <row r="37" spans="1:13" ht="12.75">
      <c r="A37" s="294" t="s">
        <v>303</v>
      </c>
      <c r="B37" s="295"/>
      <c r="C37" s="295"/>
      <c r="D37" s="1">
        <v>31</v>
      </c>
      <c r="E37" s="16"/>
      <c r="F37" s="16"/>
      <c r="G37" s="16"/>
      <c r="H37" s="16"/>
      <c r="I37" s="16"/>
      <c r="J37" s="16"/>
      <c r="K37" s="89">
        <f t="shared" si="8"/>
        <v>0</v>
      </c>
      <c r="L37" s="16"/>
      <c r="M37" s="89">
        <f t="shared" si="9"/>
        <v>0</v>
      </c>
    </row>
    <row r="38" spans="1:13" ht="12.75">
      <c r="A38" s="294" t="s">
        <v>304</v>
      </c>
      <c r="B38" s="295"/>
      <c r="C38" s="295"/>
      <c r="D38" s="1">
        <v>32</v>
      </c>
      <c r="E38" s="16"/>
      <c r="F38" s="16"/>
      <c r="G38" s="16"/>
      <c r="H38" s="16"/>
      <c r="I38" s="16"/>
      <c r="J38" s="16">
        <v>-980000</v>
      </c>
      <c r="K38" s="89">
        <f t="shared" si="8"/>
        <v>-980000</v>
      </c>
      <c r="L38" s="16"/>
      <c r="M38" s="89">
        <f t="shared" si="9"/>
        <v>-980000</v>
      </c>
    </row>
    <row r="39" spans="1:13" ht="12.75">
      <c r="A39" s="294" t="s">
        <v>90</v>
      </c>
      <c r="B39" s="295"/>
      <c r="C39" s="295"/>
      <c r="D39" s="1">
        <v>33</v>
      </c>
      <c r="E39" s="16"/>
      <c r="F39" s="16"/>
      <c r="G39" s="16"/>
      <c r="H39" s="16">
        <v>4317098.81</v>
      </c>
      <c r="I39" s="16">
        <v>11971296.41</v>
      </c>
      <c r="J39" s="16">
        <v>-16288395.219999999</v>
      </c>
      <c r="K39" s="89">
        <f t="shared" si="8"/>
        <v>0</v>
      </c>
      <c r="L39" s="16"/>
      <c r="M39" s="89">
        <f t="shared" si="9"/>
        <v>0</v>
      </c>
    </row>
    <row r="40" spans="1:13" ht="48.75" customHeight="1">
      <c r="A40" s="297" t="s">
        <v>357</v>
      </c>
      <c r="B40" s="298"/>
      <c r="C40" s="298"/>
      <c r="D40" s="11">
        <v>34</v>
      </c>
      <c r="E40" s="93">
        <f aca="true" t="shared" si="14" ref="E40:J40">E27+E28+E35</f>
        <v>601575800</v>
      </c>
      <c r="F40" s="93">
        <f t="shared" si="14"/>
        <v>681482525.25</v>
      </c>
      <c r="G40" s="93">
        <f t="shared" si="14"/>
        <v>241473671.4999998</v>
      </c>
      <c r="H40" s="93">
        <f t="shared" si="14"/>
        <v>513006831.79</v>
      </c>
      <c r="I40" s="93">
        <f t="shared" si="14"/>
        <v>374200612.75</v>
      </c>
      <c r="J40" s="93">
        <f t="shared" si="14"/>
        <v>-168812077.57000062</v>
      </c>
      <c r="K40" s="93">
        <f t="shared" si="8"/>
        <v>2242927363.7199993</v>
      </c>
      <c r="L40" s="93">
        <f>L27+L28+L35</f>
        <v>0</v>
      </c>
      <c r="M40" s="93">
        <f t="shared" si="9"/>
        <v>2242927363.7199993</v>
      </c>
    </row>
    <row r="42" spans="3:13" ht="12.75">
      <c r="C42" s="45"/>
      <c r="D42" s="45"/>
      <c r="E42" s="170">
        <f>E40-Bilanca!L80</f>
        <v>0</v>
      </c>
      <c r="F42" s="170"/>
      <c r="G42" s="170">
        <f>G40-Bilanca!L85</f>
        <v>0</v>
      </c>
      <c r="H42" s="170">
        <f>H40-Bilanca!L89</f>
        <v>0</v>
      </c>
      <c r="I42" s="170">
        <f>I40-Bilanca!L93</f>
        <v>0</v>
      </c>
      <c r="J42" s="170">
        <f>J40-Bilanca!L96</f>
        <v>-6.258487701416016E-07</v>
      </c>
      <c r="K42" s="170">
        <f>PK!K40-Bilanca!L79</f>
        <v>0</v>
      </c>
      <c r="L42" s="170"/>
      <c r="M42" s="170">
        <f>PK!M40-Bilanca!L79</f>
        <v>0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A16:C16"/>
    <mergeCell ref="A17:C17"/>
    <mergeCell ref="A18:C18"/>
    <mergeCell ref="A19:C19"/>
    <mergeCell ref="A20:C20"/>
    <mergeCell ref="A21:C21"/>
    <mergeCell ref="A28:C28"/>
    <mergeCell ref="A29:C29"/>
    <mergeCell ref="A32:C32"/>
    <mergeCell ref="A33:C33"/>
    <mergeCell ref="A24:C24"/>
    <mergeCell ref="A25:C25"/>
    <mergeCell ref="A26:C26"/>
    <mergeCell ref="A27:C27"/>
    <mergeCell ref="A30:C30"/>
    <mergeCell ref="A31:C31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  <ignoredErrors>
    <ignoredError sqref="E6:M6" numberStoredAsText="1"/>
    <ignoredError sqref="K7:K9 K37:K38" formulaRange="1"/>
    <ignoredError sqref="K10:K16 I40:K40 K18 K39 K36 K24:K26 K19:K23 K29:K35 K27 K28" formula="1" formulaRange="1"/>
    <ignoredError sqref="H14:H16 I15:I16 J19:J23 J28 J24:J26 J36 J27 J29:J35 E24:G24" unlockedFormula="1"/>
    <ignoredError sqref="K36 K24:K26" formulaRange="1" unlockedFormula="1"/>
    <ignoredError sqref="K19:K23 K29:K35 K27" formula="1" formulaRange="1" unlockedFormula="1"/>
    <ignoredError sqref="K28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2" customWidth="1"/>
  </cols>
  <sheetData>
    <row r="1" spans="1:10" ht="1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315" t="s">
        <v>349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>
      <c r="A4" s="316" t="s">
        <v>81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2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2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">
      <c r="A25" s="23"/>
      <c r="B25" s="23"/>
      <c r="C25" s="23"/>
      <c r="D25" s="23"/>
      <c r="E25" s="23"/>
      <c r="F25" s="23"/>
      <c r="G25" s="23"/>
      <c r="H25" s="23"/>
      <c r="J25" s="23"/>
    </row>
    <row r="26" spans="1:10" ht="12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">
      <c r="A27" s="23"/>
      <c r="B27" s="23"/>
      <c r="C27" s="23"/>
      <c r="D27" s="23"/>
      <c r="E27" s="23"/>
      <c r="F27" s="23"/>
      <c r="G27" s="23"/>
      <c r="H27" s="23"/>
      <c r="I27" s="23"/>
      <c r="J27" s="23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Sebastian Jurić</dc:creator>
  <cp:keywords/>
  <dc:description/>
  <cp:lastModifiedBy>Sebastian Jurić</cp:lastModifiedBy>
  <cp:lastPrinted>2014-04-28T08:33:05Z</cp:lastPrinted>
  <dcterms:created xsi:type="dcterms:W3CDTF">2008-10-17T11:51:54Z</dcterms:created>
  <dcterms:modified xsi:type="dcterms:W3CDTF">2014-10-31T13:29:15Z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