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95" windowHeight="8655" activeTab="5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PODACI'!$B$1:$J$65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<sst xmlns="http://schemas.openxmlformats.org/spreadsheetml/2006/main" count="547" uniqueCount="405">
  <si>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</si>
  <si>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</si>
  <si>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</si>
  <si>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</si>
  <si>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</si>
  <si>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</si>
  <si>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</si>
  <si>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</si>
  <si>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</si>
  <si>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</si>
  <si>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</si>
  <si>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</si>
  <si>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</si>
  <si>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</si>
  <si>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</si>
  <si>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</si>
  <si>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</si>
  <si>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</si>
  <si>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</si>
  <si>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</si>
  <si>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</si>
  <si>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</si>
  <si>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</si>
  <si>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</si>
  <si>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</si>
  <si>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</si>
  <si>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</si>
  <si>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</si>
  <si>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</si>
  <si>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</si>
  <si>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</si>
  <si>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</si>
  <si>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</si>
  <si>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</si>
  <si>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</si>
  <si>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</si>
  <si>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</si>
  <si>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</si>
  <si>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</si>
  <si>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</si>
  <si>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</si>
  <si>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</si>
  <si>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</si>
  <si>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</si>
  <si>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</si>
  <si>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</si>
  <si>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</si>
  <si>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</si>
  <si>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</si>
  <si>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</si>
  <si>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</si>
  <si>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</si>
  <si>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</si>
  <si>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</si>
  <si>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</si>
  <si>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</si>
  <si>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</si>
  <si>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</si>
  <si>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</si>
  <si>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</si>
  <si>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</si>
  <si>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</si>
  <si>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</si>
  <si>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</si>
  <si>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</si>
  <si>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</si>
  <si>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</si>
  <si>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</si>
  <si>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</si>
  <si>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</si>
  <si>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</si>
  <si>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</si>
  <si>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</si>
  <si>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</si>
  <si>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</si>
  <si>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</si>
  <si>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</si>
  <si>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</si>
  <si>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</si>
  <si>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</si>
  <si>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</si>
  <si>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</si>
  <si>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</si>
  <si>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</si>
  <si>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</si>
  <si>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</si>
  <si>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</si>
  <si>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</si>
  <si>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</si>
  <si>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</si>
  <si>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</si>
  <si>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</si>
  <si>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</si>
  <si>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</si>
  <si>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</si>
  <si>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</si>
  <si>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</si>
  <si>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</si>
  <si>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</si>
  <si>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</si>
  <si>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</si>
  <si>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</si>
  <si>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</si>
  <si>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</si>
  <si>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</si>
  <si>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</si>
  <si>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</si>
  <si>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</si>
  <si>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</si>
  <si>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</si>
  <si>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</si>
  <si>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</si>
  <si>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</si>
  <si>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</si>
  <si>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</si>
  <si>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</si>
  <si>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</si>
  <si>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</si>
  <si>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</si>
  <si>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</si>
  <si>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</si>
  <si>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</si>
  <si>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</si>
  <si>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</si>
  <si>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</si>
  <si>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</si>
  <si>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</si>
  <si>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</si>
  <si>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</si>
  <si>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</si>
  <si>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</si>
  <si>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</si>
  <si>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</si>
  <si>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</si>
  <si>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</si>
  <si>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</si>
  <si>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</si>
  <si>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</si>
  <si>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</si>
  <si>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</si>
  <si>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</si>
  <si>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</si>
  <si>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</si>
  <si>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</si>
  <si>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</si>
  <si>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</si>
  <si>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</si>
  <si>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</si>
  <si>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</si>
  <si>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</si>
  <si>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</si>
  <si>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</si>
  <si>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</si>
  <si>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</si>
  <si>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</si>
  <si>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</si>
  <si>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</si>
  <si>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</si>
  <si>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</si>
  <si>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</si>
  <si>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</si>
  <si>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</si>
  <si>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</si>
  <si>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</si>
  <si>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</si>
  <si>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</si>
  <si>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</si>
  <si>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</si>
  <si>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</si>
  <si>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</si>
  <si>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</si>
  <si>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</si>
  <si>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</si>
  <si>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</si>
  <si>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</si>
  <si>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</si>
  <si>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</si>
  <si>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</si>
  <si>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</si>
  <si>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</si>
  <si>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</si>
  <si>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</si>
  <si>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</si>
  <si>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</si>
  <si>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</si>
  <si>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</si>
  <si>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</si>
  <si>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</si>
  <si>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</si>
  <si>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</si>
  <si>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</si>
  <si>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</si>
  <si>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</si>
  <si>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</si>
  <si>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</si>
  <si>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</si>
  <si>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</si>
  <si>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</si>
  <si>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</si>
  <si>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</si>
  <si>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</si>
  <si>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</si>
  <si>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</si>
  <si>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</si>
  <si>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</si>
  <si>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</si>
  <si>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</si>
  <si>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</si>
  <si>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</si>
  <si>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</si>
  <si>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</si>
  <si>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</si>
  <si>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</si>
  <si>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</si>
  <si>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</si>
  <si>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</si>
  <si>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</si>
  <si>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</si>
  <si>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</si>
  <si>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</si>
  <si>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</si>
  <si>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</si>
  <si>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</si>
  <si>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</si>
  <si>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</si>
  <si>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</si>
  <si>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</si>
  <si>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</si>
  <si>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</si>
  <si>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</si>
  <si>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</si>
  <si>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</si>
  <si>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</si>
  <si>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</si>
  <si>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</si>
  <si>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</si>
  <si>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</si>
  <si>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</si>
  <si>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</si>
  <si>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</si>
  <si>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</si>
  <si>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</si>
  <si>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</si>
  <si>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</si>
  <si>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</si>
  <si>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</si>
  <si>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</si>
  <si>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</si>
  <si>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</si>
  <si>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</si>
  <si>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</si>
  <si>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</si>
  <si>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</si>
  <si>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</si>
  <si>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</si>
  <si>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</si>
  <si>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</si>
  <si>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</si>
  <si>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</si>
  <si>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</si>
  <si>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</si>
  <si>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</si>
  <si>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</si>
  <si>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</si>
  <si>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</si>
  <si>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</si>
  <si>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</si>
  <si>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</si>
  <si>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</si>
  <si>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</si>
  <si>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</si>
  <si>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</si>
  <si>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</si>
  <si>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</si>
  <si>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</si>
  <si>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</si>
  <si>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</si>
  <si>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</si>
  <si>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</si>
  <si>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</si>
  <si>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</si>
  <si>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</si>
  <si>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</si>
  <si>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</si>
  <si>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</si>
  <si>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</si>
  <si>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</si>
  <si>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</si>
  <si>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</si>
  <si>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</si>
  <si>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</si>
  <si>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</si>
  <si>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</si>
  <si>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</si>
  <si>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</si>
  <si>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</si>
  <si>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</si>
  <si>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</si>
  <si>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</si>
  <si>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</si>
  <si>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</si>
  <si>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</si>
  <si>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</si>
  <si>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</si>
  <si>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</si>
  <si>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</si>
  <si>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</si>
  <si>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</si>
  <si>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</si>
  <si>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</si>
  <si>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</si>
  <si>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</si>
  <si>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</si>
  <si>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</si>
  <si>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</si>
  <si>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</si>
  <si>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</si>
  <si>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</si>
  <si>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</si>
  <si>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</si>
  <si>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</si>
  <si>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</si>
  <si>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</si>
  <si>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</si>
  <si>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</si>
  <si>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</si>
  <si>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</si>
  <si>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</si>
  <si>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</si>
  <si>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</si>
  <si>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</si>
  <si>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</si>
  <si>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</si>
  <si>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</si>
  <si>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</si>
  <si>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</si>
  <si>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</si>
  <si>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</si>
  <si>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</si>
  <si>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</si>
  <si>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</si>
  <si>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</si>
  <si>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</si>
  <si>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</si>
  <si>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</si>
  <si>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</si>
  <si>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</si>
  <si>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</si>
  <si>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</si>
  <si>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</si>
  <si>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</si>
  <si>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</si>
  <si>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</si>
  <si>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</si>
  <si>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</si>
  <si>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</si>
  <si>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</si>
  <si>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</si>
  <si>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</si>
  <si>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</si>
  <si>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</si>
  <si>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</si>
  <si>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</si>
  <si>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</si>
  <si>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</si>
  <si>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</si>
  <si>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</si>
  <si>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</si>
  <si>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</si>
  <si>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</si>
  <si>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</si>
  <si>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</si>
  <si>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</si>
  <si>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</si>
  <si>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</si>
  <si>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</si>
  <si>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</si>
  <si>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</si>
  <si>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</si>
  <si>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</si>
  <si>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Miramarska 22</t>
  </si>
  <si>
    <t>www.crosig.hr</t>
  </si>
  <si>
    <t>GRAD ZAGREB</t>
  </si>
  <si>
    <t>6512</t>
  </si>
  <si>
    <t>NE</t>
  </si>
  <si>
    <t>KUZMANOVIĆ KATICA</t>
  </si>
  <si>
    <t>01/6333-117</t>
  </si>
  <si>
    <t>01/6332-073</t>
  </si>
  <si>
    <t>katica.kuzmanovic@crosig.hr</t>
  </si>
  <si>
    <t>01.01.2014.</t>
  </si>
  <si>
    <t>(osobe ovlaštene za zastupanje)</t>
  </si>
  <si>
    <t>30.06.2014.</t>
  </si>
  <si>
    <t>Stanje na dan: 30.06.2014.</t>
  </si>
  <si>
    <t>U razdoblju: 01.01.2014. do 30.06.2014.</t>
  </si>
  <si>
    <t>Za razdoblje: 01.01.2014. do 30.06.2014.</t>
  </si>
  <si>
    <t>U razdoblju: 01.04.2014. do 30.06.2014.</t>
  </si>
  <si>
    <t>DODATAK BILANCI (popunjava obveznik koji sastavlja konsolidirani financijski izvještaj)</t>
  </si>
  <si>
    <t>Članovi Uprave</t>
  </si>
  <si>
    <t>Predsjednik Uprave</t>
  </si>
  <si>
    <t>Sanel Volarić</t>
  </si>
  <si>
    <t>M.P.</t>
  </si>
  <si>
    <t>(potpis osobe ovlaštene za zastupanje)</t>
  </si>
  <si>
    <t>1. Financijski izvještaji (bilanca, račun dobiti i gubitka, izvještaj o novčanim tokovima, izvještaj o promjenama</t>
  </si>
  <si>
    <t>Nikola Mišetić</t>
  </si>
  <si>
    <t>VOLARIĆ SANEL, KOŠTOMAJ ANDREJ, MIŠETIĆ NIKOLA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</si>
</sst>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2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63" applyFont="1" applyAlignment="1">
      <alignment/>
      <protection/>
    </xf>
    <xf numFmtId="0" fontId="14" fillId="0" borderId="0" xfId="63" applyFont="1">
      <alignment vertical="top"/>
      <protection/>
    </xf>
    <xf numFmtId="0" fontId="3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4" fillId="33" borderId="0" xfId="63" applyFont="1" applyFill="1" applyBorder="1" applyAlignment="1" applyProtection="1">
      <alignment horizontal="center" vertical="center"/>
      <protection hidden="1" locked="0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horizontal="center" vertical="center" wrapText="1"/>
      <protection hidden="1"/>
    </xf>
    <xf numFmtId="0" fontId="14" fillId="33" borderId="0" xfId="63" applyFont="1" applyFill="1" applyBorder="1" applyAlignment="1" applyProtection="1">
      <alignment/>
      <protection hidden="1"/>
    </xf>
    <xf numFmtId="0" fontId="15" fillId="33" borderId="0" xfId="63" applyFont="1" applyFill="1" applyBorder="1" applyAlignment="1" applyProtection="1">
      <alignment horizontal="right" vertical="center" wrapText="1"/>
      <protection hidden="1"/>
    </xf>
    <xf numFmtId="0" fontId="15" fillId="33" borderId="0" xfId="63" applyFont="1" applyFill="1" applyBorder="1" applyAlignment="1" applyProtection="1">
      <alignment horizontal="right"/>
      <protection hidden="1"/>
    </xf>
    <xf numFmtId="0" fontId="15" fillId="33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5" fillId="33" borderId="0" xfId="63" applyFont="1" applyFill="1" applyBorder="1" applyAlignment="1" applyProtection="1">
      <alignment horizontal="left" vertical="center"/>
      <protection hidden="1"/>
    </xf>
    <xf numFmtId="0" fontId="14" fillId="33" borderId="0" xfId="63" applyFont="1" applyFill="1" applyBorder="1" applyAlignment="1" applyProtection="1">
      <alignment wrapText="1"/>
      <protection hidden="1"/>
    </xf>
    <xf numFmtId="0" fontId="14" fillId="33" borderId="0" xfId="63" applyFont="1" applyFill="1" applyBorder="1" applyAlignment="1" applyProtection="1">
      <alignment horizontal="right"/>
      <protection hidden="1"/>
    </xf>
    <xf numFmtId="0" fontId="14" fillId="33" borderId="0" xfId="63" applyFont="1" applyFill="1" applyBorder="1" applyProtection="1">
      <alignment vertical="top"/>
      <protection hidden="1"/>
    </xf>
    <xf numFmtId="0" fontId="14" fillId="33" borderId="0" xfId="63" applyFont="1" applyFill="1" applyBorder="1" applyAlignment="1" applyProtection="1">
      <alignment horizontal="right" wrapText="1"/>
      <protection hidden="1"/>
    </xf>
    <xf numFmtId="0" fontId="14" fillId="33" borderId="0" xfId="63" applyFont="1" applyFill="1" applyBorder="1" applyAlignment="1" applyProtection="1">
      <alignment horizontal="left"/>
      <protection hidden="1"/>
    </xf>
    <xf numFmtId="0" fontId="14" fillId="33" borderId="0" xfId="63" applyFont="1" applyFill="1" applyBorder="1" applyAlignment="1">
      <alignment horizontal="left" vertical="center"/>
      <protection/>
    </xf>
    <xf numFmtId="0" fontId="14" fillId="33" borderId="0" xfId="63" applyFont="1" applyFill="1" applyBorder="1" applyAlignment="1" applyProtection="1">
      <alignment vertical="top"/>
      <protection hidden="1"/>
    </xf>
    <xf numFmtId="1" fontId="13" fillId="33" borderId="28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63" applyFont="1" applyFill="1" applyBorder="1" applyProtection="1">
      <alignment vertical="top"/>
      <protection hidden="1"/>
    </xf>
    <xf numFmtId="0" fontId="14" fillId="33" borderId="0" xfId="63" applyFont="1" applyFill="1" applyBorder="1" applyAlignment="1" applyProtection="1">
      <alignment horizontal="right" vertical="center"/>
      <protection hidden="1"/>
    </xf>
    <xf numFmtId="0" fontId="13" fillId="33" borderId="28" xfId="63" applyFont="1" applyFill="1" applyBorder="1" applyAlignment="1" applyProtection="1">
      <alignment horizontal="center" vertical="center"/>
      <protection hidden="1" locked="0"/>
    </xf>
    <xf numFmtId="0" fontId="13" fillId="33" borderId="0" xfId="63" applyFont="1" applyFill="1" applyBorder="1" applyAlignment="1" applyProtection="1">
      <alignment vertical="top"/>
      <protection hidden="1"/>
    </xf>
    <xf numFmtId="0" fontId="14" fillId="33" borderId="0" xfId="63" applyFont="1" applyFill="1" applyBorder="1">
      <alignment vertical="top"/>
      <protection/>
    </xf>
    <xf numFmtId="0" fontId="14" fillId="33" borderId="0" xfId="63" applyFont="1" applyFill="1" applyBorder="1" applyAlignment="1" applyProtection="1">
      <alignment/>
      <protection hidden="1"/>
    </xf>
    <xf numFmtId="49" fontId="13" fillId="33" borderId="28" xfId="63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 applyProtection="1">
      <alignment vertical="top" wrapText="1"/>
      <protection hidden="1"/>
    </xf>
    <xf numFmtId="0" fontId="14" fillId="33" borderId="0" xfId="63" applyFont="1" applyFill="1" applyBorder="1" applyAlignment="1" applyProtection="1">
      <alignment horizontal="right" vertical="top"/>
      <protection hidden="1"/>
    </xf>
    <xf numFmtId="0" fontId="14" fillId="33" borderId="0" xfId="63" applyFont="1" applyFill="1" applyBorder="1" applyAlignment="1" applyProtection="1">
      <alignment horizontal="center" vertical="top"/>
      <protection hidden="1"/>
    </xf>
    <xf numFmtId="0" fontId="14" fillId="33" borderId="0" xfId="63" applyFont="1" applyFill="1" applyBorder="1" applyAlignment="1" applyProtection="1">
      <alignment horizontal="center"/>
      <protection hidden="1"/>
    </xf>
    <xf numFmtId="0" fontId="14" fillId="33" borderId="0" xfId="63" applyFont="1" applyFill="1" applyBorder="1" applyAlignment="1">
      <alignment/>
      <protection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63" applyFont="1" applyFill="1" applyBorder="1" applyAlignment="1" applyProtection="1">
      <alignment horizontal="left" vertical="top"/>
      <protection hidden="1"/>
    </xf>
    <xf numFmtId="0" fontId="14" fillId="33" borderId="29" xfId="63" applyFont="1" applyFill="1" applyBorder="1" applyProtection="1">
      <alignment vertical="top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69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/>
      <protection hidden="1"/>
    </xf>
    <xf numFmtId="0" fontId="14" fillId="33" borderId="0" xfId="62" applyFont="1" applyFill="1" applyBorder="1" applyAlignment="1" applyProtection="1">
      <alignment horizontal="left" vertical="center"/>
      <protection hidden="1"/>
    </xf>
    <xf numFmtId="0" fontId="13" fillId="33" borderId="0" xfId="63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horizontal="right" vertical="top" wrapText="1"/>
      <protection hidden="1"/>
    </xf>
    <xf numFmtId="0" fontId="0" fillId="0" borderId="0" xfId="63" applyFont="1" applyBorder="1" applyAlignment="1">
      <alignment/>
      <protection/>
    </xf>
    <xf numFmtId="193" fontId="1" fillId="0" borderId="12" xfId="60" applyNumberFormat="1" applyFont="1" applyFill="1" applyBorder="1" applyAlignment="1" applyProtection="1">
      <alignment vertical="center"/>
      <protection locked="0"/>
    </xf>
    <xf numFmtId="195" fontId="1" fillId="0" borderId="12" xfId="60" applyNumberFormat="1" applyFont="1" applyFill="1" applyBorder="1" applyAlignment="1" applyProtection="1">
      <alignment vertical="center"/>
      <protection locked="0"/>
    </xf>
    <xf numFmtId="193" fontId="1" fillId="0" borderId="30" xfId="58" applyNumberFormat="1" applyFont="1" applyFill="1" applyBorder="1" applyAlignment="1" applyProtection="1">
      <alignment vertical="center"/>
      <protection locked="0"/>
    </xf>
    <xf numFmtId="193" fontId="6" fillId="0" borderId="30" xfId="58" applyNumberFormat="1" applyFont="1" applyFill="1" applyBorder="1" applyAlignment="1" applyProtection="1">
      <alignment horizontal="right" vertical="center" wrapText="1"/>
      <protection locked="0"/>
    </xf>
    <xf numFmtId="193" fontId="1" fillId="0" borderId="31" xfId="58" applyNumberFormat="1" applyFont="1" applyFill="1" applyBorder="1" applyAlignment="1" applyProtection="1">
      <alignment vertical="center"/>
      <protection locked="0"/>
    </xf>
    <xf numFmtId="193" fontId="1" fillId="0" borderId="12" xfId="6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6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>
      <alignment horizontal="right" vertical="center" shrinkToFit="1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2" xfId="57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35" xfId="57" applyNumberFormat="1" applyFont="1" applyFill="1" applyBorder="1" applyAlignment="1" applyProtection="1">
      <alignment vertical="center"/>
      <protection locked="0"/>
    </xf>
    <xf numFmtId="3" fontId="1" fillId="0" borderId="24" xfId="57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57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38" xfId="57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61" applyNumberFormat="1" applyFont="1" applyFill="1" applyBorder="1" applyAlignment="1" applyProtection="1">
      <alignment vertical="center"/>
      <protection locked="0"/>
    </xf>
    <xf numFmtId="193" fontId="1" fillId="0" borderId="41" xfId="58" applyNumberFormat="1" applyFont="1" applyFill="1" applyBorder="1" applyAlignment="1" applyProtection="1">
      <alignment vertical="center"/>
      <protection locked="0"/>
    </xf>
    <xf numFmtId="193" fontId="1" fillId="0" borderId="14" xfId="60" applyNumberFormat="1" applyFont="1" applyFill="1" applyBorder="1" applyAlignment="1" applyProtection="1">
      <alignment vertical="center"/>
      <protection locked="0"/>
    </xf>
    <xf numFmtId="193" fontId="6" fillId="0" borderId="41" xfId="58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 vertical="center"/>
    </xf>
    <xf numFmtId="193" fontId="1" fillId="0" borderId="31" xfId="59" applyNumberFormat="1" applyFont="1" applyFill="1" applyBorder="1" applyAlignment="1" applyProtection="1">
      <alignment vertical="center"/>
      <protection locked="0"/>
    </xf>
    <xf numFmtId="193" fontId="6" fillId="0" borderId="12" xfId="60" applyNumberFormat="1" applyFont="1" applyFill="1" applyBorder="1" applyAlignment="1" applyProtection="1">
      <alignment vertical="center"/>
      <protection locked="0"/>
    </xf>
    <xf numFmtId="193" fontId="1" fillId="0" borderId="42" xfId="59" applyNumberFormat="1" applyFont="1" applyFill="1" applyBorder="1" applyAlignment="1" applyProtection="1">
      <alignment vertical="center"/>
      <protection locked="0"/>
    </xf>
    <xf numFmtId="0" fontId="14" fillId="34" borderId="0" xfId="63" applyFont="1" applyFill="1">
      <alignment vertical="top"/>
      <protection/>
    </xf>
    <xf numFmtId="0" fontId="14" fillId="34" borderId="0" xfId="63" applyFont="1" applyFill="1" applyBorder="1">
      <alignment vertical="top"/>
      <protection/>
    </xf>
    <xf numFmtId="0" fontId="0" fillId="34" borderId="0" xfId="64" applyFont="1" applyFill="1" applyAlignment="1">
      <alignment/>
      <protection/>
    </xf>
    <xf numFmtId="0" fontId="0" fillId="34" borderId="0" xfId="64" applyFont="1" applyFill="1" applyBorder="1" applyAlignment="1">
      <alignment/>
      <protection/>
    </xf>
    <xf numFmtId="0" fontId="3" fillId="34" borderId="0" xfId="64" applyFont="1" applyFill="1" applyAlignment="1">
      <alignment/>
      <protection/>
    </xf>
    <xf numFmtId="0" fontId="14" fillId="34" borderId="43" xfId="63" applyFont="1" applyFill="1" applyBorder="1">
      <alignment vertical="top"/>
      <protection/>
    </xf>
    <xf numFmtId="0" fontId="0" fillId="34" borderId="0" xfId="63" applyFont="1" applyFill="1" applyBorder="1" applyAlignment="1">
      <alignment/>
      <protection/>
    </xf>
    <xf numFmtId="0" fontId="0" fillId="34" borderId="29" xfId="63" applyFont="1" applyFill="1" applyBorder="1" applyAlignment="1">
      <alignment/>
      <protection/>
    </xf>
    <xf numFmtId="0" fontId="0" fillId="34" borderId="0" xfId="63" applyFont="1" applyFill="1" applyAlignment="1">
      <alignment/>
      <protection/>
    </xf>
    <xf numFmtId="0" fontId="3" fillId="34" borderId="0" xfId="64" applyFont="1" applyFill="1" applyBorder="1" applyAlignment="1">
      <alignment/>
      <protection/>
    </xf>
    <xf numFmtId="0" fontId="14" fillId="33" borderId="0" xfId="63" applyFont="1" applyFill="1" applyBorder="1" applyAlignment="1" applyProtection="1">
      <alignment horizontal="left" vertical="top" wrapText="1" indent="2"/>
      <protection hidden="1"/>
    </xf>
    <xf numFmtId="0" fontId="14" fillId="33" borderId="0" xfId="63" applyFont="1" applyFill="1" applyBorder="1" applyAlignment="1" applyProtection="1">
      <alignment horizontal="left" vertical="top" indent="2"/>
      <protection hidden="1"/>
    </xf>
    <xf numFmtId="0" fontId="14" fillId="33" borderId="0" xfId="63" applyFont="1" applyFill="1" applyBorder="1" applyAlignment="1" applyProtection="1">
      <alignment horizontal="left" vertical="top" wrapText="1"/>
      <protection hidden="1"/>
    </xf>
    <xf numFmtId="3" fontId="13" fillId="33" borderId="44" xfId="63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 applyProtection="1">
      <alignment horizontal="left" vertical="center" wrapText="1"/>
      <protection hidden="1"/>
    </xf>
    <xf numFmtId="14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63" applyFont="1" applyFill="1" applyBorder="1" applyAlignment="1" applyProtection="1">
      <alignment horizontal="left" vertical="center"/>
      <protection hidden="1"/>
    </xf>
    <xf numFmtId="0" fontId="14" fillId="33" borderId="0" xfId="63" applyFont="1" applyFill="1" applyBorder="1" applyAlignment="1" applyProtection="1">
      <alignment horizontal="left" vertical="center" wrapText="1"/>
      <protection hidden="1"/>
    </xf>
    <xf numFmtId="0" fontId="14" fillId="34" borderId="45" xfId="63" applyFont="1" applyFill="1" applyBorder="1">
      <alignment vertical="top"/>
      <protection/>
    </xf>
    <xf numFmtId="0" fontId="8" fillId="34" borderId="29" xfId="63" applyFont="1" applyFill="1" applyBorder="1" applyAlignment="1">
      <alignment/>
      <protection/>
    </xf>
    <xf numFmtId="0" fontId="16" fillId="33" borderId="0" xfId="63" applyFont="1" applyFill="1" applyBorder="1" applyAlignment="1" applyProtection="1">
      <alignment horizontal="right" vertical="center" wrapText="1"/>
      <protection hidden="1"/>
    </xf>
    <xf numFmtId="0" fontId="16" fillId="33" borderId="46" xfId="63" applyFont="1" applyFill="1" applyBorder="1" applyAlignment="1" applyProtection="1">
      <alignment horizontal="right" wrapText="1"/>
      <protection hidden="1"/>
    </xf>
    <xf numFmtId="49" fontId="13" fillId="33" borderId="44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7" xfId="63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63" applyFont="1" applyFill="1" applyBorder="1" applyAlignment="1" applyProtection="1">
      <alignment horizontal="left" vertical="center" wrapText="1"/>
      <protection hidden="1"/>
    </xf>
    <xf numFmtId="0" fontId="22" fillId="33" borderId="0" xfId="63" applyFont="1" applyFill="1" applyBorder="1" applyAlignment="1" applyProtection="1">
      <alignment horizontal="center" vertical="center" wrapText="1"/>
      <protection hidden="1"/>
    </xf>
    <xf numFmtId="0" fontId="14" fillId="33" borderId="0" xfId="63" applyFont="1" applyFill="1" applyBorder="1" applyAlignment="1" applyProtection="1">
      <alignment horizontal="right" vertical="center"/>
      <protection hidden="1"/>
    </xf>
    <xf numFmtId="0" fontId="14" fillId="33" borderId="46" xfId="63" applyFont="1" applyFill="1" applyBorder="1" applyAlignment="1" applyProtection="1">
      <alignment horizontal="right"/>
      <protection hidden="1"/>
    </xf>
    <xf numFmtId="0" fontId="13" fillId="33" borderId="44" xfId="63" applyFont="1" applyFill="1" applyBorder="1" applyAlignment="1" applyProtection="1">
      <alignment horizontal="left" vertical="center"/>
      <protection hidden="1" locked="0"/>
    </xf>
    <xf numFmtId="0" fontId="14" fillId="33" borderId="18" xfId="63" applyFont="1" applyFill="1" applyBorder="1" applyAlignment="1">
      <alignment horizontal="left" vertical="center"/>
      <protection/>
    </xf>
    <xf numFmtId="0" fontId="14" fillId="33" borderId="47" xfId="63" applyFont="1" applyFill="1" applyBorder="1" applyAlignment="1">
      <alignment horizontal="left" vertical="center"/>
      <protection/>
    </xf>
    <xf numFmtId="0" fontId="17" fillId="33" borderId="0" xfId="63" applyFont="1" applyFill="1" applyBorder="1" applyAlignment="1" applyProtection="1">
      <alignment horizontal="left" vertical="center"/>
      <protection hidden="1"/>
    </xf>
    <xf numFmtId="0" fontId="9" fillId="33" borderId="0" xfId="63" applyFont="1" applyFill="1" applyBorder="1" applyAlignment="1">
      <alignment horizontal="left"/>
      <protection/>
    </xf>
    <xf numFmtId="0" fontId="14" fillId="33" borderId="0" xfId="63" applyFont="1" applyFill="1" applyBorder="1" applyAlignment="1" applyProtection="1">
      <alignment horizontal="right" vertical="center" wrapText="1"/>
      <protection hidden="1"/>
    </xf>
    <xf numFmtId="0" fontId="14" fillId="33" borderId="0" xfId="63" applyFont="1" applyFill="1" applyBorder="1" applyAlignment="1" applyProtection="1">
      <alignment horizontal="right" wrapText="1"/>
      <protection hidden="1"/>
    </xf>
    <xf numFmtId="1" fontId="13" fillId="33" borderId="44" xfId="63" applyNumberFormat="1" applyFont="1" applyFill="1" applyBorder="1" applyAlignment="1" applyProtection="1">
      <alignment horizontal="center" vertical="center"/>
      <protection hidden="1" locked="0"/>
    </xf>
    <xf numFmtId="1" fontId="13" fillId="33" borderId="47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18" xfId="63" applyFont="1" applyFill="1" applyBorder="1" applyAlignment="1">
      <alignment horizontal="left"/>
      <protection/>
    </xf>
    <xf numFmtId="0" fontId="14" fillId="33" borderId="47" xfId="63" applyFont="1" applyFill="1" applyBorder="1" applyAlignment="1">
      <alignment horizontal="left"/>
      <protection/>
    </xf>
    <xf numFmtId="0" fontId="18" fillId="33" borderId="44" xfId="53" applyFont="1" applyFill="1" applyBorder="1" applyAlignment="1" applyProtection="1">
      <alignment/>
      <protection hidden="1" locked="0"/>
    </xf>
    <xf numFmtId="0" fontId="13" fillId="33" borderId="18" xfId="63" applyFont="1" applyFill="1" applyBorder="1" applyAlignment="1" applyProtection="1">
      <alignment/>
      <protection hidden="1" locked="0"/>
    </xf>
    <xf numFmtId="0" fontId="4" fillId="33" borderId="44" xfId="53" applyFill="1" applyBorder="1" applyAlignment="1" applyProtection="1">
      <alignment/>
      <protection hidden="1" locked="0"/>
    </xf>
    <xf numFmtId="0" fontId="13" fillId="33" borderId="47" xfId="63" applyFont="1" applyFill="1" applyBorder="1" applyAlignment="1" applyProtection="1">
      <alignment/>
      <protection hidden="1" locked="0"/>
    </xf>
    <xf numFmtId="0" fontId="13" fillId="33" borderId="44" xfId="63" applyFont="1" applyFill="1" applyBorder="1" applyAlignment="1" applyProtection="1">
      <alignment horizontal="right" vertical="center"/>
      <protection hidden="1" locked="0"/>
    </xf>
    <xf numFmtId="0" fontId="14" fillId="33" borderId="18" xfId="63" applyFont="1" applyFill="1" applyBorder="1" applyAlignment="1">
      <alignment/>
      <protection/>
    </xf>
    <xf numFmtId="0" fontId="14" fillId="33" borderId="47" xfId="63" applyFont="1" applyFill="1" applyBorder="1" applyAlignment="1">
      <alignment/>
      <protection/>
    </xf>
    <xf numFmtId="49" fontId="13" fillId="33" borderId="18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45" xfId="63" applyFont="1" applyFill="1" applyBorder="1" applyAlignment="1" applyProtection="1">
      <alignment horizontal="right" vertical="center"/>
      <protection hidden="1"/>
    </xf>
    <xf numFmtId="0" fontId="14" fillId="33" borderId="0" xfId="63" applyFont="1" applyFill="1" applyBorder="1" applyAlignment="1" applyProtection="1">
      <alignment horizontal="right"/>
      <protection hidden="1"/>
    </xf>
    <xf numFmtId="0" fontId="14" fillId="33" borderId="0" xfId="63" applyFont="1" applyFill="1" applyBorder="1" applyAlignment="1" applyProtection="1">
      <alignment horizontal="center" vertical="center"/>
      <protection hidden="1"/>
    </xf>
    <xf numFmtId="0" fontId="14" fillId="33" borderId="0" xfId="63" applyFont="1" applyFill="1" applyBorder="1" applyAlignment="1">
      <alignment horizontal="center" vertical="center"/>
      <protection/>
    </xf>
    <xf numFmtId="0" fontId="14" fillId="33" borderId="0" xfId="63" applyFont="1" applyFill="1" applyBorder="1" applyAlignment="1">
      <alignment horizontal="center"/>
      <protection/>
    </xf>
    <xf numFmtId="0" fontId="14" fillId="33" borderId="0" xfId="63" applyFont="1" applyFill="1" applyBorder="1" applyAlignment="1">
      <alignment horizontal="center" vertical="center"/>
      <protection/>
    </xf>
    <xf numFmtId="0" fontId="14" fillId="33" borderId="0" xfId="63" applyFont="1" applyFill="1" applyBorder="1" applyAlignment="1">
      <alignment vertical="center"/>
      <protection/>
    </xf>
    <xf numFmtId="0" fontId="14" fillId="33" borderId="0" xfId="63" applyFont="1" applyFill="1" applyBorder="1" applyAlignment="1">
      <alignment horizontal="center"/>
      <protection/>
    </xf>
    <xf numFmtId="0" fontId="14" fillId="33" borderId="0" xfId="63" applyFont="1" applyFill="1" applyBorder="1" applyAlignment="1" applyProtection="1">
      <alignment horizontal="center" vertical="top"/>
      <protection hidden="1"/>
    </xf>
    <xf numFmtId="0" fontId="14" fillId="33" borderId="0" xfId="63" applyFont="1" applyFill="1" applyBorder="1" applyAlignment="1" applyProtection="1">
      <alignment horizontal="center"/>
      <protection hidden="1"/>
    </xf>
    <xf numFmtId="0" fontId="14" fillId="33" borderId="0" xfId="63" applyFont="1" applyFill="1" applyBorder="1" applyAlignment="1" applyProtection="1">
      <alignment vertical="top" wrapText="1"/>
      <protection hidden="1"/>
    </xf>
    <xf numFmtId="0" fontId="14" fillId="33" borderId="0" xfId="63" applyFont="1" applyFill="1" applyBorder="1" applyAlignment="1" applyProtection="1">
      <alignment wrapText="1"/>
      <protection hidden="1"/>
    </xf>
    <xf numFmtId="0" fontId="14" fillId="33" borderId="46" xfId="63" applyFont="1" applyFill="1" applyBorder="1" applyAlignment="1" applyProtection="1">
      <alignment horizontal="right" wrapText="1"/>
      <protection hidden="1"/>
    </xf>
    <xf numFmtId="0" fontId="13" fillId="33" borderId="18" xfId="63" applyFont="1" applyFill="1" applyBorder="1" applyAlignment="1" applyProtection="1">
      <alignment horizontal="left" vertical="center"/>
      <protection hidden="1" locked="0"/>
    </xf>
    <xf numFmtId="0" fontId="13" fillId="33" borderId="47" xfId="63" applyFont="1" applyFill="1" applyBorder="1" applyAlignment="1" applyProtection="1">
      <alignment horizontal="left" vertical="center"/>
      <protection hidden="1" locked="0"/>
    </xf>
    <xf numFmtId="49" fontId="13" fillId="33" borderId="44" xfId="63" applyNumberFormat="1" applyFont="1" applyFill="1" applyBorder="1" applyAlignment="1" applyProtection="1">
      <alignment horizontal="left" vertical="center"/>
      <protection hidden="1" locked="0"/>
    </xf>
    <xf numFmtId="49" fontId="13" fillId="33" borderId="18" xfId="63" applyNumberFormat="1" applyFont="1" applyFill="1" applyBorder="1" applyAlignment="1" applyProtection="1">
      <alignment horizontal="left" vertical="center"/>
      <protection hidden="1" locked="0"/>
    </xf>
    <xf numFmtId="49" fontId="13" fillId="33" borderId="47" xfId="63" applyNumberFormat="1" applyFont="1" applyFill="1" applyBorder="1" applyAlignment="1" applyProtection="1">
      <alignment horizontal="left" vertical="center"/>
      <protection hidden="1" locked="0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29" xfId="63" applyFont="1" applyFill="1" applyBorder="1" applyAlignment="1" applyProtection="1">
      <alignment horizontal="center"/>
      <protection hidden="1"/>
    </xf>
    <xf numFmtId="49" fontId="4" fillId="33" borderId="44" xfId="53" applyNumberFormat="1" applyFill="1" applyBorder="1" applyAlignment="1" applyProtection="1">
      <alignment horizontal="left" vertical="center"/>
      <protection hidden="1" locked="0"/>
    </xf>
    <xf numFmtId="0" fontId="14" fillId="34" borderId="48" xfId="63" applyFont="1" applyFill="1" applyBorder="1" applyAlignment="1" applyProtection="1">
      <alignment horizontal="center" vertical="top"/>
      <protection hidden="1"/>
    </xf>
    <xf numFmtId="0" fontId="14" fillId="34" borderId="48" xfId="63" applyFont="1" applyFill="1" applyBorder="1" applyAlignment="1">
      <alignment horizontal="center"/>
      <protection/>
    </xf>
    <xf numFmtId="0" fontId="14" fillId="34" borderId="48" xfId="63" applyFont="1" applyFill="1" applyBorder="1" applyAlignment="1">
      <alignment/>
      <protection/>
    </xf>
    <xf numFmtId="0" fontId="14" fillId="33" borderId="0" xfId="69" applyFont="1" applyFill="1" applyBorder="1" applyAlignment="1" applyProtection="1">
      <alignment horizontal="left"/>
      <protection hidden="1"/>
    </xf>
    <xf numFmtId="0" fontId="12" fillId="33" borderId="0" xfId="69" applyFill="1" applyBorder="1" applyAlignment="1">
      <alignment/>
      <protection/>
    </xf>
    <xf numFmtId="0" fontId="13" fillId="33" borderId="0" xfId="69" applyFont="1" applyFill="1" applyBorder="1" applyAlignment="1" applyProtection="1">
      <alignment horizontal="left"/>
      <protection hidden="1"/>
    </xf>
    <xf numFmtId="0" fontId="20" fillId="33" borderId="0" xfId="69" applyFont="1" applyFill="1" applyBorder="1" applyAlignment="1">
      <alignment/>
      <protection/>
    </xf>
    <xf numFmtId="0" fontId="1" fillId="0" borderId="3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9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4" fillId="0" borderId="0" xfId="63" applyFont="1" applyAlignment="1">
      <alignment/>
      <protection/>
    </xf>
    <xf numFmtId="0" fontId="8" fillId="34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_2005_AKTIVA" xfId="58"/>
    <cellStyle name="Normal_2005_PASIVA" xfId="59"/>
    <cellStyle name="Normal_Kvartalna izvjesca-prazno_20_08_2008" xfId="60"/>
    <cellStyle name="Normal_Sheet1_bilanca_2008_ispravljeno" xfId="61"/>
    <cellStyle name="Normal_TFI-KI" xfId="62"/>
    <cellStyle name="Normal_TFI-OSIG" xfId="63"/>
    <cellStyle name="Normal_TFI-POD" xfId="64"/>
    <cellStyle name="Note" xfId="65"/>
    <cellStyle name="Obično_Knjiga2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SheetLayoutView="110" zoomScalePageLayoutView="0" workbookViewId="0" topLeftCell="A1">
      <selection activeCell="M21" sqref="M21"/>
    </sheetView>
  </sheetViews>
  <sheetFormatPr defaultColWidth="9.140625" defaultRowHeight="12.75"/>
  <cols>
    <col min="1" max="2" width="9.140625" style="26" customWidth="1"/>
    <col min="3" max="3" width="12.00390625" style="26" customWidth="1"/>
    <col min="4" max="7" width="9.140625" style="26" customWidth="1"/>
    <col min="8" max="8" width="17.7109375" style="26" customWidth="1"/>
    <col min="9" max="9" width="17.00390625" style="26" customWidth="1"/>
    <col min="10" max="10" width="23.8515625" style="26" customWidth="1"/>
    <col min="11" max="16384" width="9.140625" style="26" customWidth="1"/>
  </cols>
  <sheetData>
    <row r="1" spans="1:11" ht="12.75">
      <c r="A1" s="96"/>
      <c r="B1" s="161" t="s">
        <v>69</v>
      </c>
      <c r="C1" s="149"/>
      <c r="D1" s="149"/>
      <c r="E1" s="149"/>
      <c r="F1" s="149"/>
      <c r="G1" s="149"/>
      <c r="H1" s="149"/>
      <c r="I1" s="149"/>
      <c r="J1" s="149"/>
      <c r="K1" s="150"/>
    </row>
    <row r="2" spans="2:11" ht="12.75">
      <c r="B2" s="166" t="s">
        <v>297</v>
      </c>
      <c r="C2" s="166"/>
      <c r="D2" s="166"/>
      <c r="E2" s="166"/>
      <c r="F2" s="157" t="s">
        <v>389</v>
      </c>
      <c r="G2" s="58"/>
      <c r="H2" s="158" t="s">
        <v>230</v>
      </c>
      <c r="I2" s="157" t="s">
        <v>391</v>
      </c>
      <c r="J2" s="159"/>
      <c r="K2" s="142"/>
    </row>
    <row r="3" spans="2:11" ht="12.75">
      <c r="B3" s="59"/>
      <c r="C3" s="59"/>
      <c r="D3" s="59"/>
      <c r="E3" s="59"/>
      <c r="F3" s="60"/>
      <c r="G3" s="60"/>
      <c r="H3" s="59"/>
      <c r="I3" s="59"/>
      <c r="J3" s="156"/>
      <c r="K3" s="142"/>
    </row>
    <row r="4" spans="1:11" ht="39.75" customHeight="1">
      <c r="A4" s="96"/>
      <c r="B4" s="167" t="s">
        <v>363</v>
      </c>
      <c r="C4" s="167"/>
      <c r="D4" s="167"/>
      <c r="E4" s="167"/>
      <c r="F4" s="167"/>
      <c r="G4" s="167"/>
      <c r="H4" s="167"/>
      <c r="I4" s="167"/>
      <c r="J4" s="167"/>
      <c r="K4" s="142"/>
    </row>
    <row r="5" spans="1:11" ht="12.75">
      <c r="A5" s="96"/>
      <c r="B5" s="68"/>
      <c r="C5" s="61"/>
      <c r="D5" s="61"/>
      <c r="E5" s="61"/>
      <c r="F5" s="62"/>
      <c r="G5" s="63"/>
      <c r="H5" s="64"/>
      <c r="I5" s="65"/>
      <c r="J5" s="61"/>
      <c r="K5" s="142"/>
    </row>
    <row r="6" spans="1:11" ht="12.75">
      <c r="A6" s="96"/>
      <c r="B6" s="168" t="s">
        <v>149</v>
      </c>
      <c r="C6" s="169"/>
      <c r="D6" s="164" t="s">
        <v>374</v>
      </c>
      <c r="E6" s="165"/>
      <c r="F6" s="66"/>
      <c r="G6" s="66"/>
      <c r="H6" s="66"/>
      <c r="I6" s="66"/>
      <c r="J6" s="66"/>
      <c r="K6" s="142"/>
    </row>
    <row r="7" spans="1:11" ht="12.75">
      <c r="A7" s="96"/>
      <c r="B7" s="67"/>
      <c r="C7" s="67"/>
      <c r="D7" s="68"/>
      <c r="E7" s="68"/>
      <c r="F7" s="66"/>
      <c r="G7" s="66"/>
      <c r="H7" s="66"/>
      <c r="I7" s="66"/>
      <c r="J7" s="66"/>
      <c r="K7" s="142"/>
    </row>
    <row r="8" spans="1:11" ht="12.75">
      <c r="A8" s="96"/>
      <c r="B8" s="162" t="s">
        <v>70</v>
      </c>
      <c r="C8" s="163"/>
      <c r="D8" s="164" t="s">
        <v>375</v>
      </c>
      <c r="E8" s="165"/>
      <c r="F8" s="66"/>
      <c r="G8" s="66"/>
      <c r="H8" s="66"/>
      <c r="I8" s="66"/>
      <c r="J8" s="68"/>
      <c r="K8" s="142"/>
    </row>
    <row r="9" spans="1:11" ht="12.75">
      <c r="A9" s="96"/>
      <c r="B9" s="69"/>
      <c r="C9" s="69"/>
      <c r="D9" s="70"/>
      <c r="E9" s="68"/>
      <c r="F9" s="68"/>
      <c r="G9" s="68"/>
      <c r="H9" s="68"/>
      <c r="I9" s="68"/>
      <c r="J9" s="68"/>
      <c r="K9" s="142"/>
    </row>
    <row r="10" spans="1:11" ht="12.75">
      <c r="A10" s="96"/>
      <c r="B10" s="175" t="s">
        <v>0</v>
      </c>
      <c r="C10" s="176"/>
      <c r="D10" s="164" t="s">
        <v>376</v>
      </c>
      <c r="E10" s="165"/>
      <c r="F10" s="68"/>
      <c r="G10" s="68"/>
      <c r="H10" s="68"/>
      <c r="I10" s="68"/>
      <c r="J10" s="68"/>
      <c r="K10" s="142"/>
    </row>
    <row r="11" spans="1:11" ht="12.75">
      <c r="A11" s="96"/>
      <c r="B11" s="176"/>
      <c r="C11" s="176"/>
      <c r="D11" s="68"/>
      <c r="E11" s="68"/>
      <c r="F11" s="68"/>
      <c r="G11" s="68"/>
      <c r="H11" s="68"/>
      <c r="I11" s="68"/>
      <c r="J11" s="68"/>
      <c r="K11" s="142"/>
    </row>
    <row r="12" spans="1:11" ht="12.75">
      <c r="A12" s="96"/>
      <c r="B12" s="168" t="s">
        <v>71</v>
      </c>
      <c r="C12" s="169"/>
      <c r="D12" s="170" t="s">
        <v>377</v>
      </c>
      <c r="E12" s="171"/>
      <c r="F12" s="171"/>
      <c r="G12" s="171"/>
      <c r="H12" s="171"/>
      <c r="I12" s="171"/>
      <c r="J12" s="171"/>
      <c r="K12" s="160"/>
    </row>
    <row r="13" spans="1:11" ht="15.75">
      <c r="A13" s="96"/>
      <c r="B13" s="173"/>
      <c r="C13" s="174"/>
      <c r="D13" s="174"/>
      <c r="E13" s="71"/>
      <c r="F13" s="71"/>
      <c r="G13" s="71"/>
      <c r="H13" s="71"/>
      <c r="I13" s="71"/>
      <c r="J13" s="71"/>
      <c r="K13" s="142"/>
    </row>
    <row r="14" spans="1:11" ht="12.75">
      <c r="A14" s="96"/>
      <c r="B14" s="67"/>
      <c r="C14" s="67"/>
      <c r="D14" s="72"/>
      <c r="E14" s="68"/>
      <c r="F14" s="68"/>
      <c r="G14" s="68"/>
      <c r="H14" s="68"/>
      <c r="I14" s="68"/>
      <c r="J14" s="68"/>
      <c r="K14" s="142"/>
    </row>
    <row r="15" spans="1:11" ht="12.75">
      <c r="A15" s="96"/>
      <c r="B15" s="168" t="s">
        <v>187</v>
      </c>
      <c r="C15" s="169"/>
      <c r="D15" s="177" t="s">
        <v>378</v>
      </c>
      <c r="E15" s="178"/>
      <c r="F15" s="68"/>
      <c r="G15" s="170" t="s">
        <v>379</v>
      </c>
      <c r="H15" s="171"/>
      <c r="I15" s="171"/>
      <c r="J15" s="172"/>
      <c r="K15" s="142"/>
    </row>
    <row r="16" spans="1:11" ht="12.75">
      <c r="A16" s="96"/>
      <c r="B16" s="67"/>
      <c r="C16" s="67"/>
      <c r="D16" s="68"/>
      <c r="E16" s="68"/>
      <c r="F16" s="68"/>
      <c r="G16" s="68"/>
      <c r="H16" s="68"/>
      <c r="I16" s="68"/>
      <c r="J16" s="68"/>
      <c r="K16" s="142"/>
    </row>
    <row r="17" spans="1:11" ht="12.75">
      <c r="A17" s="96"/>
      <c r="B17" s="168" t="s">
        <v>188</v>
      </c>
      <c r="C17" s="169"/>
      <c r="D17" s="170" t="s">
        <v>380</v>
      </c>
      <c r="E17" s="171"/>
      <c r="F17" s="171"/>
      <c r="G17" s="171"/>
      <c r="H17" s="171"/>
      <c r="I17" s="171"/>
      <c r="J17" s="172"/>
      <c r="K17" s="142"/>
    </row>
    <row r="18" spans="1:11" ht="12.75">
      <c r="A18" s="96"/>
      <c r="B18" s="67"/>
      <c r="C18" s="67"/>
      <c r="D18" s="68"/>
      <c r="E18" s="68"/>
      <c r="F18" s="68"/>
      <c r="G18" s="68"/>
      <c r="H18" s="68"/>
      <c r="I18" s="68"/>
      <c r="J18" s="68"/>
      <c r="K18" s="142"/>
    </row>
    <row r="19" spans="1:11" ht="12.75">
      <c r="A19" s="96"/>
      <c r="B19" s="168" t="s">
        <v>189</v>
      </c>
      <c r="C19" s="169"/>
      <c r="D19" s="181"/>
      <c r="E19" s="182"/>
      <c r="F19" s="182"/>
      <c r="G19" s="182"/>
      <c r="H19" s="182"/>
      <c r="I19" s="182"/>
      <c r="J19" s="182"/>
      <c r="K19" s="160"/>
    </row>
    <row r="20" spans="1:11" ht="12.75">
      <c r="A20" s="96"/>
      <c r="B20" s="67"/>
      <c r="C20" s="67"/>
      <c r="D20" s="72"/>
      <c r="E20" s="68"/>
      <c r="F20" s="68"/>
      <c r="G20" s="68"/>
      <c r="H20" s="68"/>
      <c r="I20" s="68"/>
      <c r="J20" s="68"/>
      <c r="K20" s="142"/>
    </row>
    <row r="21" spans="1:11" ht="12.75">
      <c r="A21" s="96"/>
      <c r="B21" s="168" t="s">
        <v>190</v>
      </c>
      <c r="C21" s="169"/>
      <c r="D21" s="183" t="s">
        <v>381</v>
      </c>
      <c r="E21" s="182"/>
      <c r="F21" s="182"/>
      <c r="G21" s="182"/>
      <c r="H21" s="182"/>
      <c r="I21" s="182"/>
      <c r="J21" s="184"/>
      <c r="K21" s="142"/>
    </row>
    <row r="22" spans="1:11" ht="12.75">
      <c r="A22" s="96"/>
      <c r="B22" s="67"/>
      <c r="C22" s="67"/>
      <c r="D22" s="72"/>
      <c r="E22" s="68"/>
      <c r="F22" s="68"/>
      <c r="G22" s="68"/>
      <c r="H22" s="68"/>
      <c r="I22" s="68"/>
      <c r="J22" s="68"/>
      <c r="K22" s="142"/>
    </row>
    <row r="23" spans="1:11" ht="12.75">
      <c r="A23" s="96"/>
      <c r="B23" s="168" t="s">
        <v>72</v>
      </c>
      <c r="C23" s="169"/>
      <c r="D23" s="73">
        <v>133</v>
      </c>
      <c r="E23" s="170" t="s">
        <v>379</v>
      </c>
      <c r="F23" s="179"/>
      <c r="G23" s="180"/>
      <c r="H23" s="189"/>
      <c r="I23" s="190"/>
      <c r="J23" s="86"/>
      <c r="K23" s="142"/>
    </row>
    <row r="24" spans="1:11" ht="12.75">
      <c r="A24" s="96"/>
      <c r="B24" s="67"/>
      <c r="C24" s="67"/>
      <c r="D24" s="68"/>
      <c r="E24" s="74"/>
      <c r="F24" s="74"/>
      <c r="G24" s="74"/>
      <c r="H24" s="74"/>
      <c r="I24" s="68"/>
      <c r="J24" s="68"/>
      <c r="K24" s="142"/>
    </row>
    <row r="25" spans="1:11" ht="12.75">
      <c r="A25" s="96"/>
      <c r="B25" s="168" t="s">
        <v>73</v>
      </c>
      <c r="C25" s="169"/>
      <c r="D25" s="73">
        <v>21</v>
      </c>
      <c r="E25" s="170" t="s">
        <v>382</v>
      </c>
      <c r="F25" s="179"/>
      <c r="G25" s="179"/>
      <c r="H25" s="180"/>
      <c r="I25" s="75" t="s">
        <v>74</v>
      </c>
      <c r="J25" s="155">
        <v>2653</v>
      </c>
      <c r="K25" s="160"/>
    </row>
    <row r="26" spans="1:11" ht="12.75">
      <c r="A26" s="96"/>
      <c r="B26" s="67"/>
      <c r="C26" s="67"/>
      <c r="D26" s="68"/>
      <c r="E26" s="74"/>
      <c r="F26" s="74"/>
      <c r="G26" s="74"/>
      <c r="H26" s="67"/>
      <c r="I26" s="67" t="s">
        <v>364</v>
      </c>
      <c r="J26" s="72"/>
      <c r="K26" s="142"/>
    </row>
    <row r="27" spans="1:11" ht="12.75">
      <c r="A27" s="96"/>
      <c r="B27" s="168" t="s">
        <v>192</v>
      </c>
      <c r="C27" s="169"/>
      <c r="D27" s="76" t="s">
        <v>384</v>
      </c>
      <c r="E27" s="77"/>
      <c r="F27" s="78"/>
      <c r="G27" s="79"/>
      <c r="H27" s="168" t="s">
        <v>191</v>
      </c>
      <c r="I27" s="169"/>
      <c r="J27" s="80" t="s">
        <v>383</v>
      </c>
      <c r="K27" s="142"/>
    </row>
    <row r="28" spans="1:11" ht="12.75">
      <c r="A28" s="96"/>
      <c r="B28" s="67"/>
      <c r="C28" s="67"/>
      <c r="D28" s="68"/>
      <c r="E28" s="79"/>
      <c r="F28" s="79"/>
      <c r="G28" s="79"/>
      <c r="H28" s="79"/>
      <c r="I28" s="68"/>
      <c r="J28" s="154"/>
      <c r="K28" s="142"/>
    </row>
    <row r="29" spans="1:11" ht="12.75">
      <c r="A29" s="96"/>
      <c r="B29" s="191" t="s">
        <v>75</v>
      </c>
      <c r="C29" s="192"/>
      <c r="D29" s="193"/>
      <c r="E29" s="193"/>
      <c r="F29" s="194" t="s">
        <v>76</v>
      </c>
      <c r="G29" s="195"/>
      <c r="H29" s="195"/>
      <c r="I29" s="196" t="s">
        <v>77</v>
      </c>
      <c r="J29" s="196"/>
      <c r="K29" s="142"/>
    </row>
    <row r="30" spans="2:11" ht="12.75">
      <c r="B30" s="78"/>
      <c r="C30" s="78"/>
      <c r="D30" s="78"/>
      <c r="E30" s="68"/>
      <c r="F30" s="68"/>
      <c r="G30" s="68"/>
      <c r="H30" s="68"/>
      <c r="I30" s="58"/>
      <c r="J30" s="154"/>
      <c r="K30" s="142"/>
    </row>
    <row r="31" spans="2:11" ht="12.75">
      <c r="B31" s="185"/>
      <c r="C31" s="186"/>
      <c r="D31" s="186"/>
      <c r="E31" s="187"/>
      <c r="F31" s="185"/>
      <c r="G31" s="186"/>
      <c r="H31" s="186"/>
      <c r="I31" s="164"/>
      <c r="J31" s="165"/>
      <c r="K31" s="142"/>
    </row>
    <row r="32" spans="2:11" ht="12.75">
      <c r="B32" s="67"/>
      <c r="C32" s="67"/>
      <c r="D32" s="72"/>
      <c r="E32" s="199"/>
      <c r="F32" s="199"/>
      <c r="G32" s="199"/>
      <c r="H32" s="200"/>
      <c r="I32" s="68"/>
      <c r="J32" s="153"/>
      <c r="K32" s="142"/>
    </row>
    <row r="33" spans="2:11" ht="12.75">
      <c r="B33" s="185"/>
      <c r="C33" s="186"/>
      <c r="D33" s="186"/>
      <c r="E33" s="187"/>
      <c r="F33" s="185"/>
      <c r="G33" s="186"/>
      <c r="H33" s="186"/>
      <c r="I33" s="164"/>
      <c r="J33" s="188"/>
      <c r="K33" s="160"/>
    </row>
    <row r="34" spans="2:11" ht="12.75">
      <c r="B34" s="67"/>
      <c r="C34" s="67"/>
      <c r="D34" s="72"/>
      <c r="E34" s="81"/>
      <c r="F34" s="81"/>
      <c r="G34" s="81"/>
      <c r="H34" s="66"/>
      <c r="I34" s="68"/>
      <c r="J34" s="152"/>
      <c r="K34" s="142"/>
    </row>
    <row r="35" spans="2:11" ht="12.75">
      <c r="B35" s="185"/>
      <c r="C35" s="186"/>
      <c r="D35" s="186"/>
      <c r="E35" s="187"/>
      <c r="F35" s="185"/>
      <c r="G35" s="186"/>
      <c r="H35" s="186"/>
      <c r="I35" s="164"/>
      <c r="J35" s="165"/>
      <c r="K35" s="142"/>
    </row>
    <row r="36" spans="2:11" ht="12.75">
      <c r="B36" s="67"/>
      <c r="C36" s="67"/>
      <c r="D36" s="72"/>
      <c r="E36" s="81"/>
      <c r="F36" s="81"/>
      <c r="G36" s="81"/>
      <c r="H36" s="66"/>
      <c r="I36" s="68"/>
      <c r="J36" s="152"/>
      <c r="K36" s="142"/>
    </row>
    <row r="37" spans="2:11" ht="12.75">
      <c r="B37" s="185"/>
      <c r="C37" s="186"/>
      <c r="D37" s="186"/>
      <c r="E37" s="187"/>
      <c r="F37" s="185"/>
      <c r="G37" s="186"/>
      <c r="H37" s="186"/>
      <c r="I37" s="164"/>
      <c r="J37" s="165"/>
      <c r="K37" s="142"/>
    </row>
    <row r="38" spans="2:11" ht="12.75">
      <c r="B38" s="82"/>
      <c r="C38" s="82"/>
      <c r="D38" s="197"/>
      <c r="E38" s="198"/>
      <c r="F38" s="68"/>
      <c r="G38" s="197"/>
      <c r="H38" s="198"/>
      <c r="I38" s="68"/>
      <c r="J38" s="68"/>
      <c r="K38" s="142"/>
    </row>
    <row r="39" spans="2:11" ht="12.75">
      <c r="B39" s="185"/>
      <c r="C39" s="186"/>
      <c r="D39" s="186"/>
      <c r="E39" s="187"/>
      <c r="F39" s="185"/>
      <c r="G39" s="186"/>
      <c r="H39" s="186"/>
      <c r="I39" s="164"/>
      <c r="J39" s="165"/>
      <c r="K39" s="142"/>
    </row>
    <row r="40" spans="2:11" ht="12.75">
      <c r="B40" s="82"/>
      <c r="C40" s="82"/>
      <c r="D40" s="83"/>
      <c r="E40" s="84"/>
      <c r="F40" s="68"/>
      <c r="G40" s="83"/>
      <c r="H40" s="84"/>
      <c r="I40" s="68"/>
      <c r="J40" s="68"/>
      <c r="K40" s="142"/>
    </row>
    <row r="41" spans="2:11" ht="12.75">
      <c r="B41" s="185"/>
      <c r="C41" s="186"/>
      <c r="D41" s="186"/>
      <c r="E41" s="187"/>
      <c r="F41" s="185"/>
      <c r="G41" s="186"/>
      <c r="H41" s="186"/>
      <c r="I41" s="164"/>
      <c r="J41" s="188"/>
      <c r="K41" s="160"/>
    </row>
    <row r="42" spans="2:11" ht="12.75">
      <c r="B42" s="86"/>
      <c r="C42" s="85"/>
      <c r="D42" s="85"/>
      <c r="E42" s="85"/>
      <c r="F42" s="86"/>
      <c r="G42" s="85"/>
      <c r="H42" s="85"/>
      <c r="I42" s="87"/>
      <c r="J42" s="87"/>
      <c r="K42" s="142"/>
    </row>
    <row r="43" spans="2:11" ht="12.75">
      <c r="B43" s="82"/>
      <c r="C43" s="82"/>
      <c r="D43" s="83"/>
      <c r="E43" s="84"/>
      <c r="F43" s="68"/>
      <c r="G43" s="83"/>
      <c r="H43" s="84"/>
      <c r="I43" s="68"/>
      <c r="J43" s="68"/>
      <c r="K43" s="142"/>
    </row>
    <row r="44" spans="2:11" ht="12.75">
      <c r="B44" s="88"/>
      <c r="C44" s="88"/>
      <c r="D44" s="88"/>
      <c r="E44" s="70"/>
      <c r="F44" s="70"/>
      <c r="G44" s="88"/>
      <c r="H44" s="70"/>
      <c r="I44" s="70"/>
      <c r="J44" s="70"/>
      <c r="K44" s="142"/>
    </row>
    <row r="45" spans="1:11" ht="12.75">
      <c r="A45" s="96"/>
      <c r="B45" s="175" t="s">
        <v>348</v>
      </c>
      <c r="C45" s="201"/>
      <c r="D45" s="164"/>
      <c r="E45" s="165"/>
      <c r="F45" s="68"/>
      <c r="G45" s="170"/>
      <c r="H45" s="186"/>
      <c r="I45" s="186"/>
      <c r="J45" s="186"/>
      <c r="K45" s="160"/>
    </row>
    <row r="46" spans="1:11" ht="12.75">
      <c r="A46" s="96"/>
      <c r="B46" s="82"/>
      <c r="C46" s="82"/>
      <c r="D46" s="197"/>
      <c r="E46" s="198"/>
      <c r="F46" s="68"/>
      <c r="G46" s="197"/>
      <c r="H46" s="208"/>
      <c r="I46" s="89"/>
      <c r="J46" s="89"/>
      <c r="K46" s="142"/>
    </row>
    <row r="47" spans="1:11" ht="12.75">
      <c r="A47" s="96"/>
      <c r="B47" s="175" t="s">
        <v>78</v>
      </c>
      <c r="C47" s="201"/>
      <c r="D47" s="170" t="s">
        <v>385</v>
      </c>
      <c r="E47" s="202"/>
      <c r="F47" s="202"/>
      <c r="G47" s="202"/>
      <c r="H47" s="202"/>
      <c r="I47" s="202"/>
      <c r="J47" s="203"/>
      <c r="K47" s="142"/>
    </row>
    <row r="48" spans="1:11" ht="12.75">
      <c r="A48" s="96"/>
      <c r="B48" s="67"/>
      <c r="C48" s="67"/>
      <c r="D48" s="72" t="s">
        <v>150</v>
      </c>
      <c r="E48" s="68"/>
      <c r="F48" s="68"/>
      <c r="G48" s="68"/>
      <c r="H48" s="68"/>
      <c r="I48" s="68"/>
      <c r="J48" s="68"/>
      <c r="K48" s="142"/>
    </row>
    <row r="49" spans="1:11" ht="12.75">
      <c r="A49" s="96"/>
      <c r="B49" s="175" t="s">
        <v>151</v>
      </c>
      <c r="C49" s="201"/>
      <c r="D49" s="204" t="s">
        <v>386</v>
      </c>
      <c r="E49" s="205"/>
      <c r="F49" s="206"/>
      <c r="G49" s="68"/>
      <c r="H49" s="75" t="s">
        <v>152</v>
      </c>
      <c r="I49" s="204" t="s">
        <v>387</v>
      </c>
      <c r="J49" s="206"/>
      <c r="K49" s="142"/>
    </row>
    <row r="50" spans="1:11" ht="12.75">
      <c r="A50" s="96"/>
      <c r="B50" s="67"/>
      <c r="C50" s="67"/>
      <c r="D50" s="72"/>
      <c r="E50" s="68"/>
      <c r="F50" s="68"/>
      <c r="G50" s="68"/>
      <c r="H50" s="68"/>
      <c r="I50" s="68"/>
      <c r="J50" s="68"/>
      <c r="K50" s="142"/>
    </row>
    <row r="51" spans="1:11" ht="12.75">
      <c r="A51" s="96"/>
      <c r="B51" s="175" t="s">
        <v>189</v>
      </c>
      <c r="C51" s="201"/>
      <c r="D51" s="209" t="s">
        <v>388</v>
      </c>
      <c r="E51" s="205"/>
      <c r="F51" s="205"/>
      <c r="G51" s="205"/>
      <c r="H51" s="205"/>
      <c r="I51" s="205"/>
      <c r="J51" s="206"/>
      <c r="K51" s="142"/>
    </row>
    <row r="52" spans="1:11" ht="12.75">
      <c r="A52" s="96"/>
      <c r="B52" s="67"/>
      <c r="C52" s="67"/>
      <c r="D52" s="68"/>
      <c r="E52" s="68"/>
      <c r="F52" s="68"/>
      <c r="G52" s="68"/>
      <c r="H52" s="68"/>
      <c r="I52" s="68"/>
      <c r="J52" s="68"/>
      <c r="K52" s="142"/>
    </row>
    <row r="53" spans="1:11" ht="12.75">
      <c r="A53" s="96"/>
      <c r="B53" s="168" t="s">
        <v>285</v>
      </c>
      <c r="C53" s="169"/>
      <c r="D53" s="204" t="s">
        <v>404</v>
      </c>
      <c r="E53" s="205"/>
      <c r="F53" s="205"/>
      <c r="G53" s="205"/>
      <c r="H53" s="205"/>
      <c r="I53" s="205"/>
      <c r="J53" s="171"/>
      <c r="K53" s="160"/>
    </row>
    <row r="54" spans="2:11" ht="12.75">
      <c r="B54" s="70"/>
      <c r="C54" s="70"/>
      <c r="D54" s="207" t="s">
        <v>390</v>
      </c>
      <c r="E54" s="207"/>
      <c r="F54" s="207"/>
      <c r="G54" s="207"/>
      <c r="H54" s="207"/>
      <c r="I54" s="207"/>
      <c r="J54" s="90"/>
      <c r="K54" s="142"/>
    </row>
    <row r="55" spans="2:11" ht="12.75">
      <c r="B55" s="70"/>
      <c r="C55" s="70"/>
      <c r="D55" s="90"/>
      <c r="E55" s="90"/>
      <c r="F55" s="90"/>
      <c r="G55" s="90"/>
      <c r="H55" s="90"/>
      <c r="I55" s="90"/>
      <c r="J55" s="90"/>
      <c r="K55" s="142"/>
    </row>
    <row r="56" spans="2:11" ht="12.75">
      <c r="B56" s="70"/>
      <c r="C56" s="215" t="s">
        <v>79</v>
      </c>
      <c r="D56" s="216"/>
      <c r="E56" s="216"/>
      <c r="F56" s="216"/>
      <c r="G56" s="91"/>
      <c r="H56" s="91"/>
      <c r="I56" s="91"/>
      <c r="J56" s="91"/>
      <c r="K56" s="142"/>
    </row>
    <row r="57" spans="2:11" ht="12.75">
      <c r="B57" s="70"/>
      <c r="C57" s="213" t="s">
        <v>402</v>
      </c>
      <c r="D57" s="214"/>
      <c r="E57" s="214"/>
      <c r="F57" s="214"/>
      <c r="G57" s="214"/>
      <c r="H57" s="214"/>
      <c r="I57" s="214"/>
      <c r="J57" s="214"/>
      <c r="K57" s="142"/>
    </row>
    <row r="58" spans="2:11" ht="12.75">
      <c r="B58" s="70"/>
      <c r="C58" s="213" t="s">
        <v>365</v>
      </c>
      <c r="D58" s="214"/>
      <c r="E58" s="214"/>
      <c r="F58" s="214"/>
      <c r="G58" s="214"/>
      <c r="H58" s="214"/>
      <c r="I58" s="214"/>
      <c r="J58" s="91"/>
      <c r="K58" s="142"/>
    </row>
    <row r="59" spans="2:11" ht="12.75">
      <c r="B59" s="70"/>
      <c r="C59" s="213" t="s">
        <v>366</v>
      </c>
      <c r="D59" s="214"/>
      <c r="E59" s="214"/>
      <c r="F59" s="214"/>
      <c r="G59" s="214"/>
      <c r="H59" s="214"/>
      <c r="I59" s="214"/>
      <c r="J59" s="214"/>
      <c r="K59" s="142"/>
    </row>
    <row r="60" spans="2:11" ht="12.75">
      <c r="B60" s="70"/>
      <c r="C60" s="213" t="s">
        <v>367</v>
      </c>
      <c r="D60" s="214"/>
      <c r="E60" s="214"/>
      <c r="F60" s="214"/>
      <c r="G60" s="214"/>
      <c r="H60" s="214"/>
      <c r="I60" s="214"/>
      <c r="J60" s="214"/>
      <c r="K60" s="142"/>
    </row>
    <row r="61" spans="2:11" ht="9.75" customHeight="1">
      <c r="B61" s="70"/>
      <c r="C61" s="92"/>
      <c r="D61" s="92"/>
      <c r="E61" s="92"/>
      <c r="F61" s="92"/>
      <c r="G61" s="92"/>
      <c r="H61" s="92"/>
      <c r="I61" s="93"/>
      <c r="J61" s="93"/>
      <c r="K61" s="143"/>
    </row>
    <row r="62" spans="2:11" ht="13.5" customHeight="1">
      <c r="B62" s="70"/>
      <c r="C62" s="92"/>
      <c r="D62" s="92"/>
      <c r="E62" s="92"/>
      <c r="F62" s="92"/>
      <c r="G62" s="92"/>
      <c r="H62" s="144" t="s">
        <v>397</v>
      </c>
      <c r="I62" s="144"/>
      <c r="J62" s="145" t="s">
        <v>398</v>
      </c>
      <c r="K62" s="143"/>
    </row>
    <row r="63" spans="2:11" ht="12.75">
      <c r="B63" s="94" t="s">
        <v>80</v>
      </c>
      <c r="C63" s="68"/>
      <c r="D63" s="68"/>
      <c r="E63" s="68"/>
      <c r="F63" s="68"/>
      <c r="G63" s="68"/>
      <c r="H63" s="146"/>
      <c r="I63" s="144"/>
      <c r="J63" s="145"/>
      <c r="K63" s="143"/>
    </row>
    <row r="64" spans="2:11" ht="13.5" thickBot="1">
      <c r="B64" s="68"/>
      <c r="C64" s="68"/>
      <c r="D64" s="68"/>
      <c r="E64" s="68"/>
      <c r="F64" s="70"/>
      <c r="G64" s="78"/>
      <c r="H64" s="146" t="s">
        <v>403</v>
      </c>
      <c r="I64" s="147"/>
      <c r="J64" s="151" t="s">
        <v>399</v>
      </c>
      <c r="K64" s="143"/>
    </row>
    <row r="65" spans="2:12" ht="12.75">
      <c r="B65" s="95"/>
      <c r="C65" s="95"/>
      <c r="D65" s="68"/>
      <c r="E65" s="68"/>
      <c r="F65" s="68"/>
      <c r="G65" s="68" t="s">
        <v>400</v>
      </c>
      <c r="H65" s="210" t="s">
        <v>401</v>
      </c>
      <c r="I65" s="211"/>
      <c r="J65" s="212"/>
      <c r="K65" s="143"/>
      <c r="L65" s="96"/>
    </row>
    <row r="66" spans="2:12" ht="12.75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96"/>
    </row>
    <row r="67" ht="12.75">
      <c r="J67" s="96"/>
    </row>
    <row r="68" ht="12.75">
      <c r="J68" s="96"/>
    </row>
    <row r="69" ht="12.75">
      <c r="J69" s="96"/>
    </row>
    <row r="72" ht="12.75">
      <c r="D72" s="96"/>
    </row>
  </sheetData>
  <sheetProtection/>
  <mergeCells count="72">
    <mergeCell ref="H65:J65"/>
    <mergeCell ref="C60:J60"/>
    <mergeCell ref="C56:F56"/>
    <mergeCell ref="C57:J57"/>
    <mergeCell ref="C58:I58"/>
    <mergeCell ref="C59:J59"/>
    <mergeCell ref="B49:C49"/>
    <mergeCell ref="D49:F49"/>
    <mergeCell ref="D54:I54"/>
    <mergeCell ref="B53:C53"/>
    <mergeCell ref="D53:J53"/>
    <mergeCell ref="G46:H46"/>
    <mergeCell ref="B51:C51"/>
    <mergeCell ref="D51:J51"/>
    <mergeCell ref="I49:J49"/>
    <mergeCell ref="F41:H41"/>
    <mergeCell ref="I41:J41"/>
    <mergeCell ref="B45:C45"/>
    <mergeCell ref="D45:E45"/>
    <mergeCell ref="G45:J45"/>
    <mergeCell ref="B47:C47"/>
    <mergeCell ref="D47:J47"/>
    <mergeCell ref="D46:E46"/>
    <mergeCell ref="B35:E35"/>
    <mergeCell ref="F35:H35"/>
    <mergeCell ref="I35:J35"/>
    <mergeCell ref="B37:E37"/>
    <mergeCell ref="F37:H37"/>
    <mergeCell ref="I37:J37"/>
    <mergeCell ref="D38:E38"/>
    <mergeCell ref="G38:H38"/>
    <mergeCell ref="B41:E41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</mergeCells>
  <conditionalFormatting sqref="I30">
    <cfRule type="cellIs" priority="1" dxfId="4" operator="equal" stopIfTrue="1">
      <formula>"DA"</formula>
    </cfRule>
  </conditionalFormatting>
  <conditionalFormatting sqref="I2">
    <cfRule type="cellIs" priority="2" dxfId="2" operator="lessThan" stopIfTrue="1">
      <formula>#REF!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J27 D6 D8 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SheetLayoutView="100" zoomScalePageLayoutView="0" workbookViewId="0" topLeftCell="A55">
      <selection activeCell="K98" sqref="K98"/>
    </sheetView>
  </sheetViews>
  <sheetFormatPr defaultColWidth="9.140625" defaultRowHeight="12.75"/>
  <cols>
    <col min="1" max="4" width="9.140625" style="35" customWidth="1"/>
    <col min="5" max="5" width="20.8515625" style="35" customWidth="1"/>
    <col min="6" max="6" width="9.28125" style="35" bestFit="1" customWidth="1"/>
    <col min="7" max="7" width="12.140625" style="35" customWidth="1"/>
    <col min="8" max="8" width="12.7109375" style="35" bestFit="1" customWidth="1"/>
    <col min="9" max="9" width="9.140625" style="35" customWidth="1"/>
    <col min="10" max="10" width="13.140625" style="35" customWidth="1"/>
    <col min="11" max="11" width="13.00390625" style="35" customWidth="1"/>
    <col min="12" max="16384" width="9.140625" style="35" customWidth="1"/>
  </cols>
  <sheetData>
    <row r="1" spans="1:12" ht="12.75">
      <c r="A1" s="244" t="s">
        <v>201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34"/>
    </row>
    <row r="2" spans="1:12" ht="12.75">
      <c r="A2" s="246" t="s">
        <v>392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34"/>
    </row>
    <row r="3" spans="1:12" ht="12.75">
      <c r="A3" s="32"/>
      <c r="B3" s="36"/>
      <c r="C3" s="36"/>
      <c r="D3" s="36"/>
      <c r="E3" s="36"/>
      <c r="F3" s="248"/>
      <c r="G3" s="248"/>
      <c r="H3" s="24"/>
      <c r="I3" s="36"/>
      <c r="J3" s="36"/>
      <c r="K3" s="248" t="s">
        <v>57</v>
      </c>
      <c r="L3" s="248"/>
    </row>
    <row r="4" spans="1:12" ht="12.75">
      <c r="A4" s="239" t="s">
        <v>1</v>
      </c>
      <c r="B4" s="240"/>
      <c r="C4" s="240"/>
      <c r="D4" s="240"/>
      <c r="E4" s="240"/>
      <c r="F4" s="239" t="s">
        <v>219</v>
      </c>
      <c r="G4" s="239" t="s">
        <v>369</v>
      </c>
      <c r="H4" s="240"/>
      <c r="I4" s="240"/>
      <c r="J4" s="239" t="s">
        <v>370</v>
      </c>
      <c r="K4" s="240"/>
      <c r="L4" s="240"/>
    </row>
    <row r="5" spans="1:12" ht="12.75">
      <c r="A5" s="240"/>
      <c r="B5" s="240"/>
      <c r="C5" s="240"/>
      <c r="D5" s="240"/>
      <c r="E5" s="240"/>
      <c r="F5" s="240"/>
      <c r="G5" s="39" t="s">
        <v>358</v>
      </c>
      <c r="H5" s="39" t="s">
        <v>359</v>
      </c>
      <c r="I5" s="39" t="s">
        <v>360</v>
      </c>
      <c r="J5" s="39" t="s">
        <v>358</v>
      </c>
      <c r="K5" s="39" t="s">
        <v>359</v>
      </c>
      <c r="L5" s="39" t="s">
        <v>360</v>
      </c>
    </row>
    <row r="6" spans="1:12" ht="12.75">
      <c r="A6" s="239">
        <v>1</v>
      </c>
      <c r="B6" s="239"/>
      <c r="C6" s="239"/>
      <c r="D6" s="239"/>
      <c r="E6" s="239"/>
      <c r="F6" s="40">
        <v>2</v>
      </c>
      <c r="G6" s="40">
        <v>3</v>
      </c>
      <c r="H6" s="40">
        <v>4</v>
      </c>
      <c r="I6" s="40" t="s">
        <v>55</v>
      </c>
      <c r="J6" s="40">
        <v>6</v>
      </c>
      <c r="K6" s="40">
        <v>7</v>
      </c>
      <c r="L6" s="40" t="s">
        <v>56</v>
      </c>
    </row>
    <row r="7" spans="1:12" ht="12.75">
      <c r="A7" s="241" t="s">
        <v>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</row>
    <row r="8" spans="1:12" ht="12.75">
      <c r="A8" s="231" t="s">
        <v>153</v>
      </c>
      <c r="B8" s="233"/>
      <c r="C8" s="233"/>
      <c r="D8" s="232"/>
      <c r="E8" s="234"/>
      <c r="F8" s="9">
        <v>1</v>
      </c>
      <c r="G8" s="103">
        <f>G9+G10</f>
        <v>0</v>
      </c>
      <c r="H8" s="104">
        <f>H9+H10</f>
        <v>0</v>
      </c>
      <c r="I8" s="105">
        <f>SUM(G8:H8)</f>
        <v>0</v>
      </c>
      <c r="J8" s="103">
        <f>J9+J10</f>
        <v>0</v>
      </c>
      <c r="K8" s="104">
        <f>K9+K10</f>
        <v>0</v>
      </c>
      <c r="L8" s="105">
        <f>SUM(J8:K8)</f>
        <v>0</v>
      </c>
    </row>
    <row r="9" spans="1:12" ht="12.75">
      <c r="A9" s="217" t="s">
        <v>309</v>
      </c>
      <c r="B9" s="218"/>
      <c r="C9" s="218"/>
      <c r="D9" s="218"/>
      <c r="E9" s="219"/>
      <c r="F9" s="10">
        <v>2</v>
      </c>
      <c r="G9" s="5"/>
      <c r="H9" s="6"/>
      <c r="I9" s="37">
        <f aca="true" t="shared" si="0" ref="I9:I72">SUM(G9:H9)</f>
        <v>0</v>
      </c>
      <c r="J9" s="5"/>
      <c r="K9" s="6"/>
      <c r="L9" s="37">
        <f aca="true" t="shared" si="1" ref="L9:L72">SUM(J9:K9)</f>
        <v>0</v>
      </c>
    </row>
    <row r="10" spans="1:12" ht="12.75">
      <c r="A10" s="217" t="s">
        <v>310</v>
      </c>
      <c r="B10" s="218"/>
      <c r="C10" s="218"/>
      <c r="D10" s="218"/>
      <c r="E10" s="219"/>
      <c r="F10" s="10">
        <v>3</v>
      </c>
      <c r="G10" s="5"/>
      <c r="H10" s="6"/>
      <c r="I10" s="37">
        <f t="shared" si="0"/>
        <v>0</v>
      </c>
      <c r="J10" s="5"/>
      <c r="K10" s="6"/>
      <c r="L10" s="37">
        <f t="shared" si="1"/>
        <v>0</v>
      </c>
    </row>
    <row r="11" spans="1:12" ht="12.75">
      <c r="A11" s="220" t="s">
        <v>154</v>
      </c>
      <c r="B11" s="221"/>
      <c r="C11" s="221"/>
      <c r="D11" s="218"/>
      <c r="E11" s="219"/>
      <c r="F11" s="10">
        <v>4</v>
      </c>
      <c r="G11" s="106">
        <f>G12+G13</f>
        <v>0</v>
      </c>
      <c r="H11" s="107">
        <f>H12+H13</f>
        <v>14770503.22</v>
      </c>
      <c r="I11" s="37">
        <f t="shared" si="0"/>
        <v>14770503.22</v>
      </c>
      <c r="J11" s="106">
        <f>J12+J13</f>
        <v>0</v>
      </c>
      <c r="K11" s="107">
        <f>K12+K13</f>
        <v>13362815.84</v>
      </c>
      <c r="L11" s="37">
        <f t="shared" si="1"/>
        <v>13362815.84</v>
      </c>
    </row>
    <row r="12" spans="1:12" ht="12.75">
      <c r="A12" s="217" t="s">
        <v>311</v>
      </c>
      <c r="B12" s="218"/>
      <c r="C12" s="218"/>
      <c r="D12" s="218"/>
      <c r="E12" s="219"/>
      <c r="F12" s="10">
        <v>5</v>
      </c>
      <c r="G12" s="5"/>
      <c r="H12" s="6"/>
      <c r="I12" s="37">
        <f t="shared" si="0"/>
        <v>0</v>
      </c>
      <c r="J12" s="5"/>
      <c r="K12" s="6"/>
      <c r="L12" s="37">
        <f t="shared" si="1"/>
        <v>0</v>
      </c>
    </row>
    <row r="13" spans="1:12" ht="12.75">
      <c r="A13" s="217" t="s">
        <v>312</v>
      </c>
      <c r="B13" s="218"/>
      <c r="C13" s="218"/>
      <c r="D13" s="218"/>
      <c r="E13" s="219"/>
      <c r="F13" s="10">
        <v>6</v>
      </c>
      <c r="G13" s="5"/>
      <c r="H13" s="97">
        <v>14770503.22</v>
      </c>
      <c r="I13" s="37">
        <f t="shared" si="0"/>
        <v>14770503.22</v>
      </c>
      <c r="J13" s="5"/>
      <c r="K13" s="6">
        <v>13362815.84</v>
      </c>
      <c r="L13" s="37">
        <f t="shared" si="1"/>
        <v>13362815.84</v>
      </c>
    </row>
    <row r="14" spans="1:12" ht="12.75">
      <c r="A14" s="220" t="s">
        <v>155</v>
      </c>
      <c r="B14" s="221"/>
      <c r="C14" s="221"/>
      <c r="D14" s="218"/>
      <c r="E14" s="219"/>
      <c r="F14" s="10">
        <v>7</v>
      </c>
      <c r="G14" s="106">
        <f>G15+G16+G17</f>
        <v>0</v>
      </c>
      <c r="H14" s="107">
        <f>H15+H16+H17</f>
        <v>925569386.7</v>
      </c>
      <c r="I14" s="37">
        <f t="shared" si="0"/>
        <v>925569386.7</v>
      </c>
      <c r="J14" s="106">
        <f>J15+J16+J17</f>
        <v>0</v>
      </c>
      <c r="K14" s="107">
        <f>K15+K16+K17</f>
        <v>928284239.26</v>
      </c>
      <c r="L14" s="37">
        <f t="shared" si="1"/>
        <v>928284239.26</v>
      </c>
    </row>
    <row r="15" spans="1:12" ht="12.75">
      <c r="A15" s="217" t="s">
        <v>313</v>
      </c>
      <c r="B15" s="218"/>
      <c r="C15" s="218"/>
      <c r="D15" s="218"/>
      <c r="E15" s="219"/>
      <c r="F15" s="10">
        <v>8</v>
      </c>
      <c r="G15" s="5"/>
      <c r="H15" s="97">
        <v>894713566.74</v>
      </c>
      <c r="I15" s="37">
        <f t="shared" si="0"/>
        <v>894713566.74</v>
      </c>
      <c r="J15" s="5"/>
      <c r="K15" s="97">
        <v>901262149.01</v>
      </c>
      <c r="L15" s="37">
        <f t="shared" si="1"/>
        <v>901262149.01</v>
      </c>
    </row>
    <row r="16" spans="1:12" ht="12.75">
      <c r="A16" s="217" t="s">
        <v>314</v>
      </c>
      <c r="B16" s="218"/>
      <c r="C16" s="218"/>
      <c r="D16" s="218"/>
      <c r="E16" s="219"/>
      <c r="F16" s="10">
        <v>9</v>
      </c>
      <c r="G16" s="5"/>
      <c r="H16" s="97">
        <v>25380438.47</v>
      </c>
      <c r="I16" s="37">
        <f t="shared" si="0"/>
        <v>25380438.47</v>
      </c>
      <c r="J16" s="5"/>
      <c r="K16" s="97">
        <v>21263110.82</v>
      </c>
      <c r="L16" s="37">
        <f t="shared" si="1"/>
        <v>21263110.82</v>
      </c>
    </row>
    <row r="17" spans="1:12" ht="12.75">
      <c r="A17" s="217" t="s">
        <v>315</v>
      </c>
      <c r="B17" s="218"/>
      <c r="C17" s="218"/>
      <c r="D17" s="218"/>
      <c r="E17" s="219"/>
      <c r="F17" s="10">
        <v>10</v>
      </c>
      <c r="G17" s="5"/>
      <c r="H17" s="97">
        <v>5475381.49</v>
      </c>
      <c r="I17" s="37">
        <f t="shared" si="0"/>
        <v>5475381.49</v>
      </c>
      <c r="J17" s="5"/>
      <c r="K17" s="97">
        <v>5758979.43</v>
      </c>
      <c r="L17" s="37">
        <f t="shared" si="1"/>
        <v>5758979.43</v>
      </c>
    </row>
    <row r="18" spans="1:12" ht="12.75">
      <c r="A18" s="220" t="s">
        <v>156</v>
      </c>
      <c r="B18" s="221"/>
      <c r="C18" s="221"/>
      <c r="D18" s="218"/>
      <c r="E18" s="219"/>
      <c r="F18" s="10">
        <v>11</v>
      </c>
      <c r="G18" s="106">
        <f>G19+G20+G24+G43</f>
        <v>2121439941.7399998</v>
      </c>
      <c r="H18" s="107">
        <f>H19+H20+H24+H43</f>
        <v>3577858429.79</v>
      </c>
      <c r="I18" s="37">
        <f t="shared" si="0"/>
        <v>5699298371.53</v>
      </c>
      <c r="J18" s="106">
        <f>J19+J20+J24+J43</f>
        <v>2157804655.29</v>
      </c>
      <c r="K18" s="107">
        <f>K19+K20+K24+K43</f>
        <v>3676234310.13</v>
      </c>
      <c r="L18" s="37">
        <f t="shared" si="1"/>
        <v>5834038965.42</v>
      </c>
    </row>
    <row r="19" spans="1:12" ht="25.5" customHeight="1">
      <c r="A19" s="220" t="s">
        <v>316</v>
      </c>
      <c r="B19" s="221"/>
      <c r="C19" s="221"/>
      <c r="D19" s="218"/>
      <c r="E19" s="219"/>
      <c r="F19" s="10">
        <v>12</v>
      </c>
      <c r="G19" s="5"/>
      <c r="H19" s="97">
        <v>656118193.78</v>
      </c>
      <c r="I19" s="37">
        <f t="shared" si="0"/>
        <v>656118193.78</v>
      </c>
      <c r="J19" s="5"/>
      <c r="K19" s="97">
        <v>665435046.44</v>
      </c>
      <c r="L19" s="37">
        <f t="shared" si="1"/>
        <v>665435046.44</v>
      </c>
    </row>
    <row r="20" spans="1:12" ht="21" customHeight="1">
      <c r="A20" s="220" t="s">
        <v>157</v>
      </c>
      <c r="B20" s="221"/>
      <c r="C20" s="221"/>
      <c r="D20" s="218"/>
      <c r="E20" s="219"/>
      <c r="F20" s="10">
        <v>13</v>
      </c>
      <c r="G20" s="106">
        <f>SUM(G21:G23)</f>
        <v>0</v>
      </c>
      <c r="H20" s="107">
        <f>SUM(H21:H23)</f>
        <v>395148028.05</v>
      </c>
      <c r="I20" s="37">
        <f t="shared" si="0"/>
        <v>395148028.05</v>
      </c>
      <c r="J20" s="106">
        <f>SUM(J21:J23)</f>
        <v>0</v>
      </c>
      <c r="K20" s="107">
        <f>SUM(K21:K23)</f>
        <v>446318128.05</v>
      </c>
      <c r="L20" s="37">
        <f t="shared" si="1"/>
        <v>446318128.05</v>
      </c>
    </row>
    <row r="21" spans="1:12" ht="12.75">
      <c r="A21" s="217" t="s">
        <v>317</v>
      </c>
      <c r="B21" s="218"/>
      <c r="C21" s="218"/>
      <c r="D21" s="218"/>
      <c r="E21" s="219"/>
      <c r="F21" s="10">
        <v>14</v>
      </c>
      <c r="G21" s="5"/>
      <c r="H21" s="97">
        <v>390888328.05</v>
      </c>
      <c r="I21" s="37">
        <f t="shared" si="0"/>
        <v>390888328.05</v>
      </c>
      <c r="J21" s="5"/>
      <c r="K21" s="97">
        <v>414058428.05</v>
      </c>
      <c r="L21" s="37">
        <f t="shared" si="1"/>
        <v>414058428.05</v>
      </c>
    </row>
    <row r="22" spans="1:12" ht="12.75">
      <c r="A22" s="217" t="s">
        <v>318</v>
      </c>
      <c r="B22" s="218"/>
      <c r="C22" s="218"/>
      <c r="D22" s="218"/>
      <c r="E22" s="219"/>
      <c r="F22" s="10">
        <v>15</v>
      </c>
      <c r="G22" s="5"/>
      <c r="H22" s="97">
        <v>4259700</v>
      </c>
      <c r="I22" s="37">
        <f t="shared" si="0"/>
        <v>4259700</v>
      </c>
      <c r="J22" s="5"/>
      <c r="K22" s="97">
        <v>32259700</v>
      </c>
      <c r="L22" s="37">
        <f t="shared" si="1"/>
        <v>32259700</v>
      </c>
    </row>
    <row r="23" spans="1:12" ht="12.75">
      <c r="A23" s="217" t="s">
        <v>319</v>
      </c>
      <c r="B23" s="218"/>
      <c r="C23" s="218"/>
      <c r="D23" s="218"/>
      <c r="E23" s="219"/>
      <c r="F23" s="10">
        <v>16</v>
      </c>
      <c r="G23" s="5"/>
      <c r="H23" s="6"/>
      <c r="I23" s="37">
        <f t="shared" si="0"/>
        <v>0</v>
      </c>
      <c r="J23" s="5"/>
      <c r="K23" s="97"/>
      <c r="L23" s="37">
        <f t="shared" si="1"/>
        <v>0</v>
      </c>
    </row>
    <row r="24" spans="1:12" ht="12.75">
      <c r="A24" s="220" t="s">
        <v>158</v>
      </c>
      <c r="B24" s="221"/>
      <c r="C24" s="221"/>
      <c r="D24" s="218"/>
      <c r="E24" s="219"/>
      <c r="F24" s="10">
        <v>17</v>
      </c>
      <c r="G24" s="106">
        <f>G25+G28+G33+G39</f>
        <v>2121439941.7399998</v>
      </c>
      <c r="H24" s="107">
        <f>H25+H28+H33+H39</f>
        <v>2526592207.96</v>
      </c>
      <c r="I24" s="37">
        <f t="shared" si="0"/>
        <v>4648032149.7</v>
      </c>
      <c r="J24" s="106">
        <f>J25+J28+J33+J39</f>
        <v>2157804655.29</v>
      </c>
      <c r="K24" s="107">
        <f>K25+K28+K33+K39</f>
        <v>2564481135.6400003</v>
      </c>
      <c r="L24" s="37">
        <f t="shared" si="1"/>
        <v>4722285790.93</v>
      </c>
    </row>
    <row r="25" spans="1:12" ht="12.75">
      <c r="A25" s="217" t="s">
        <v>159</v>
      </c>
      <c r="B25" s="218"/>
      <c r="C25" s="218"/>
      <c r="D25" s="218"/>
      <c r="E25" s="219"/>
      <c r="F25" s="10">
        <v>18</v>
      </c>
      <c r="G25" s="106">
        <f>G26+G27</f>
        <v>1574485380.85</v>
      </c>
      <c r="H25" s="107">
        <f>H26+H27</f>
        <v>1064379005.28</v>
      </c>
      <c r="I25" s="37">
        <f>SUM(G25:H25)</f>
        <v>2638864386.13</v>
      </c>
      <c r="J25" s="106">
        <f>J26+J27</f>
        <v>1442870811.59</v>
      </c>
      <c r="K25" s="107">
        <f>K26+K27</f>
        <v>870860131.51</v>
      </c>
      <c r="L25" s="37">
        <f>SUM(J25:K25)</f>
        <v>2313730943.1</v>
      </c>
    </row>
    <row r="26" spans="1:12" ht="22.5" customHeight="1">
      <c r="A26" s="217" t="s">
        <v>320</v>
      </c>
      <c r="B26" s="218"/>
      <c r="C26" s="218"/>
      <c r="D26" s="218"/>
      <c r="E26" s="219"/>
      <c r="F26" s="10">
        <v>19</v>
      </c>
      <c r="G26" s="99">
        <v>1574485380.85</v>
      </c>
      <c r="H26" s="97">
        <v>1064379005.28</v>
      </c>
      <c r="I26" s="37">
        <f t="shared" si="0"/>
        <v>2638864386.13</v>
      </c>
      <c r="J26" s="99">
        <v>1442870811.59</v>
      </c>
      <c r="K26" s="97">
        <v>870860131.51</v>
      </c>
      <c r="L26" s="37">
        <f t="shared" si="1"/>
        <v>2313730943.1</v>
      </c>
    </row>
    <row r="27" spans="1:12" ht="12.75">
      <c r="A27" s="217" t="s">
        <v>321</v>
      </c>
      <c r="B27" s="218"/>
      <c r="C27" s="218"/>
      <c r="D27" s="218"/>
      <c r="E27" s="219"/>
      <c r="F27" s="10">
        <v>20</v>
      </c>
      <c r="G27" s="5"/>
      <c r="H27" s="6"/>
      <c r="I27" s="37">
        <f t="shared" si="0"/>
        <v>0</v>
      </c>
      <c r="J27" s="5"/>
      <c r="K27" s="6"/>
      <c r="L27" s="37">
        <f t="shared" si="1"/>
        <v>0</v>
      </c>
    </row>
    <row r="28" spans="1:12" ht="12.75">
      <c r="A28" s="217" t="s">
        <v>160</v>
      </c>
      <c r="B28" s="218"/>
      <c r="C28" s="218"/>
      <c r="D28" s="218"/>
      <c r="E28" s="219"/>
      <c r="F28" s="10">
        <v>21</v>
      </c>
      <c r="G28" s="106">
        <f>SUM(G29:G32)</f>
        <v>36445188.56</v>
      </c>
      <c r="H28" s="107">
        <f>SUM(H29:H32)</f>
        <v>240102550.88</v>
      </c>
      <c r="I28" s="37">
        <f>SUM(G28:H28)</f>
        <v>276547739.44</v>
      </c>
      <c r="J28" s="106">
        <f>SUM(J29:J32)</f>
        <v>208694482.76</v>
      </c>
      <c r="K28" s="107">
        <f>SUM(K29:K32)</f>
        <v>501453260.62</v>
      </c>
      <c r="L28" s="37">
        <f>SUM(J28:K28)</f>
        <v>710147743.38</v>
      </c>
    </row>
    <row r="29" spans="1:12" ht="12.75">
      <c r="A29" s="217" t="s">
        <v>322</v>
      </c>
      <c r="B29" s="218"/>
      <c r="C29" s="218"/>
      <c r="D29" s="218"/>
      <c r="E29" s="219"/>
      <c r="F29" s="10">
        <v>22</v>
      </c>
      <c r="G29" s="99">
        <v>34232695.06</v>
      </c>
      <c r="H29" s="97">
        <v>215343481.55</v>
      </c>
      <c r="I29" s="37">
        <f t="shared" si="0"/>
        <v>249576176.61</v>
      </c>
      <c r="J29" s="99">
        <v>208694482.76</v>
      </c>
      <c r="K29" s="97">
        <v>475157704.13</v>
      </c>
      <c r="L29" s="37">
        <f t="shared" si="1"/>
        <v>683852186.89</v>
      </c>
    </row>
    <row r="30" spans="1:12" ht="24" customHeight="1">
      <c r="A30" s="217" t="s">
        <v>323</v>
      </c>
      <c r="B30" s="218"/>
      <c r="C30" s="218"/>
      <c r="D30" s="218"/>
      <c r="E30" s="219"/>
      <c r="F30" s="10">
        <v>23</v>
      </c>
      <c r="G30" s="99"/>
      <c r="H30" s="97"/>
      <c r="I30" s="37">
        <f t="shared" si="0"/>
        <v>0</v>
      </c>
      <c r="J30" s="99"/>
      <c r="K30" s="97"/>
      <c r="L30" s="37">
        <f t="shared" si="1"/>
        <v>0</v>
      </c>
    </row>
    <row r="31" spans="1:12" ht="12.75">
      <c r="A31" s="217" t="s">
        <v>324</v>
      </c>
      <c r="B31" s="218"/>
      <c r="C31" s="218"/>
      <c r="D31" s="218"/>
      <c r="E31" s="219"/>
      <c r="F31" s="10">
        <v>24</v>
      </c>
      <c r="G31" s="99">
        <v>2212493.5</v>
      </c>
      <c r="H31" s="97">
        <v>24759069.33</v>
      </c>
      <c r="I31" s="37">
        <f t="shared" si="0"/>
        <v>26971562.83</v>
      </c>
      <c r="J31" s="99"/>
      <c r="K31" s="97">
        <v>26295556.49</v>
      </c>
      <c r="L31" s="37">
        <f t="shared" si="1"/>
        <v>26295556.49</v>
      </c>
    </row>
    <row r="32" spans="1:12" ht="12.75">
      <c r="A32" s="217" t="s">
        <v>325</v>
      </c>
      <c r="B32" s="218"/>
      <c r="C32" s="218"/>
      <c r="D32" s="218"/>
      <c r="E32" s="219"/>
      <c r="F32" s="10">
        <v>25</v>
      </c>
      <c r="G32" s="99"/>
      <c r="H32" s="97"/>
      <c r="I32" s="37">
        <f t="shared" si="0"/>
        <v>0</v>
      </c>
      <c r="J32" s="99"/>
      <c r="K32" s="97"/>
      <c r="L32" s="37">
        <f t="shared" si="1"/>
        <v>0</v>
      </c>
    </row>
    <row r="33" spans="1:12" ht="12.75">
      <c r="A33" s="217" t="s">
        <v>161</v>
      </c>
      <c r="B33" s="218"/>
      <c r="C33" s="218"/>
      <c r="D33" s="218"/>
      <c r="E33" s="219"/>
      <c r="F33" s="10">
        <v>26</v>
      </c>
      <c r="G33" s="106">
        <f>SUM(G34:G38)</f>
        <v>98613450.67</v>
      </c>
      <c r="H33" s="107">
        <f>SUM(H34:H38)</f>
        <v>430616857.52</v>
      </c>
      <c r="I33" s="37">
        <f t="shared" si="0"/>
        <v>529230308.19</v>
      </c>
      <c r="J33" s="107">
        <f>SUM(J34:J38)</f>
        <v>122835847.78999999</v>
      </c>
      <c r="K33" s="107">
        <f>SUM(K34:K38)</f>
        <v>561682531.13</v>
      </c>
      <c r="L33" s="37">
        <f t="shared" si="1"/>
        <v>684518378.92</v>
      </c>
    </row>
    <row r="34" spans="1:12" ht="12.75">
      <c r="A34" s="217" t="s">
        <v>326</v>
      </c>
      <c r="B34" s="218"/>
      <c r="C34" s="218"/>
      <c r="D34" s="218"/>
      <c r="E34" s="219"/>
      <c r="F34" s="10">
        <v>27</v>
      </c>
      <c r="G34" s="99"/>
      <c r="H34" s="97">
        <v>9685686.46</v>
      </c>
      <c r="I34" s="37">
        <f t="shared" si="0"/>
        <v>9685686.46</v>
      </c>
      <c r="J34" s="99"/>
      <c r="K34" s="97">
        <v>12939811.86</v>
      </c>
      <c r="L34" s="37">
        <f t="shared" si="1"/>
        <v>12939811.86</v>
      </c>
    </row>
    <row r="35" spans="1:12" ht="24" customHeight="1">
      <c r="A35" s="217" t="s">
        <v>327</v>
      </c>
      <c r="B35" s="218"/>
      <c r="C35" s="218"/>
      <c r="D35" s="218"/>
      <c r="E35" s="219"/>
      <c r="F35" s="10">
        <v>28</v>
      </c>
      <c r="G35" s="99">
        <v>79886386.43</v>
      </c>
      <c r="H35" s="97">
        <v>101767694.26</v>
      </c>
      <c r="I35" s="37">
        <f t="shared" si="0"/>
        <v>181654080.69</v>
      </c>
      <c r="J35" s="99">
        <v>41587312.87</v>
      </c>
      <c r="K35" s="97">
        <v>60129624.79</v>
      </c>
      <c r="L35" s="37">
        <f t="shared" si="1"/>
        <v>101716937.66</v>
      </c>
    </row>
    <row r="36" spans="1:12" ht="12.75">
      <c r="A36" s="217" t="s">
        <v>328</v>
      </c>
      <c r="B36" s="218"/>
      <c r="C36" s="218"/>
      <c r="D36" s="218"/>
      <c r="E36" s="219"/>
      <c r="F36" s="10">
        <v>29</v>
      </c>
      <c r="G36" s="99"/>
      <c r="H36" s="97"/>
      <c r="I36" s="37">
        <f t="shared" si="0"/>
        <v>0</v>
      </c>
      <c r="J36" s="99"/>
      <c r="K36" s="97"/>
      <c r="L36" s="37">
        <f t="shared" si="1"/>
        <v>0</v>
      </c>
    </row>
    <row r="37" spans="1:12" ht="12.75">
      <c r="A37" s="217" t="s">
        <v>329</v>
      </c>
      <c r="B37" s="218"/>
      <c r="C37" s="218"/>
      <c r="D37" s="218"/>
      <c r="E37" s="219"/>
      <c r="F37" s="10">
        <v>30</v>
      </c>
      <c r="G37" s="99">
        <v>18727064.24</v>
      </c>
      <c r="H37" s="97">
        <v>319163476.8</v>
      </c>
      <c r="I37" s="37">
        <f t="shared" si="0"/>
        <v>337890541.04</v>
      </c>
      <c r="J37" s="99">
        <v>81248534.92</v>
      </c>
      <c r="K37" s="97">
        <v>488613094.48</v>
      </c>
      <c r="L37" s="37">
        <f t="shared" si="1"/>
        <v>569861629.4</v>
      </c>
    </row>
    <row r="38" spans="1:12" ht="12.75">
      <c r="A38" s="217" t="s">
        <v>330</v>
      </c>
      <c r="B38" s="218"/>
      <c r="C38" s="218"/>
      <c r="D38" s="218"/>
      <c r="E38" s="219"/>
      <c r="F38" s="10">
        <v>31</v>
      </c>
      <c r="G38" s="99"/>
      <c r="H38" s="97"/>
      <c r="I38" s="37">
        <f t="shared" si="0"/>
        <v>0</v>
      </c>
      <c r="J38" s="99"/>
      <c r="K38" s="97"/>
      <c r="L38" s="37">
        <f t="shared" si="1"/>
        <v>0</v>
      </c>
    </row>
    <row r="39" spans="1:12" ht="12.75">
      <c r="A39" s="217" t="s">
        <v>162</v>
      </c>
      <c r="B39" s="218"/>
      <c r="C39" s="218"/>
      <c r="D39" s="218"/>
      <c r="E39" s="219"/>
      <c r="F39" s="10">
        <v>32</v>
      </c>
      <c r="G39" s="106">
        <f>SUM(G40:G42)</f>
        <v>411895921.65999997</v>
      </c>
      <c r="H39" s="107">
        <f>SUM(H40:H42)</f>
        <v>791493794.28</v>
      </c>
      <c r="I39" s="37">
        <f>SUM(G39:H39)</f>
        <v>1203389715.94</v>
      </c>
      <c r="J39" s="106">
        <f>SUM(J40:J42)</f>
        <v>383403513.15</v>
      </c>
      <c r="K39" s="107">
        <f>SUM(K40:K42)</f>
        <v>630485212.38</v>
      </c>
      <c r="L39" s="37">
        <f>SUM(J39:K39)</f>
        <v>1013888725.53</v>
      </c>
    </row>
    <row r="40" spans="1:12" ht="12.75">
      <c r="A40" s="217" t="s">
        <v>331</v>
      </c>
      <c r="B40" s="218"/>
      <c r="C40" s="218"/>
      <c r="D40" s="218"/>
      <c r="E40" s="219"/>
      <c r="F40" s="10">
        <v>33</v>
      </c>
      <c r="G40" s="99">
        <v>310275280</v>
      </c>
      <c r="H40" s="97">
        <v>559608805</v>
      </c>
      <c r="I40" s="37">
        <f t="shared" si="0"/>
        <v>869884085</v>
      </c>
      <c r="J40" s="99">
        <v>327856850</v>
      </c>
      <c r="K40" s="97">
        <v>411909938.6</v>
      </c>
      <c r="L40" s="37">
        <f t="shared" si="1"/>
        <v>739766788.6</v>
      </c>
    </row>
    <row r="41" spans="1:12" ht="12.75">
      <c r="A41" s="217" t="s">
        <v>332</v>
      </c>
      <c r="B41" s="218"/>
      <c r="C41" s="218"/>
      <c r="D41" s="218"/>
      <c r="E41" s="219"/>
      <c r="F41" s="10">
        <v>34</v>
      </c>
      <c r="G41" s="99">
        <v>51620641.66</v>
      </c>
      <c r="H41" s="97">
        <v>231884989.28</v>
      </c>
      <c r="I41" s="37">
        <f t="shared" si="0"/>
        <v>283505630.94</v>
      </c>
      <c r="J41" s="99">
        <v>55546663.15</v>
      </c>
      <c r="K41" s="97">
        <v>218575273.78</v>
      </c>
      <c r="L41" s="37">
        <f t="shared" si="1"/>
        <v>274121936.93</v>
      </c>
    </row>
    <row r="42" spans="1:12" ht="12.75">
      <c r="A42" s="217" t="s">
        <v>333</v>
      </c>
      <c r="B42" s="218"/>
      <c r="C42" s="218"/>
      <c r="D42" s="218"/>
      <c r="E42" s="219"/>
      <c r="F42" s="10">
        <v>35</v>
      </c>
      <c r="G42" s="5">
        <v>50000000</v>
      </c>
      <c r="H42" s="6"/>
      <c r="I42" s="37">
        <f t="shared" si="0"/>
        <v>50000000</v>
      </c>
      <c r="J42" s="99"/>
      <c r="K42" s="6"/>
      <c r="L42" s="37">
        <f t="shared" si="1"/>
        <v>0</v>
      </c>
    </row>
    <row r="43" spans="1:12" ht="24" customHeight="1">
      <c r="A43" s="220" t="s">
        <v>185</v>
      </c>
      <c r="B43" s="221"/>
      <c r="C43" s="221"/>
      <c r="D43" s="218"/>
      <c r="E43" s="219"/>
      <c r="F43" s="10">
        <v>36</v>
      </c>
      <c r="G43" s="6"/>
      <c r="H43" s="6"/>
      <c r="I43" s="37">
        <f t="shared" si="0"/>
        <v>0</v>
      </c>
      <c r="J43" s="99"/>
      <c r="K43" s="6"/>
      <c r="L43" s="37">
        <f t="shared" si="1"/>
        <v>0</v>
      </c>
    </row>
    <row r="44" spans="1:12" ht="24" customHeight="1">
      <c r="A44" s="220" t="s">
        <v>186</v>
      </c>
      <c r="B44" s="221"/>
      <c r="C44" s="221"/>
      <c r="D44" s="218"/>
      <c r="E44" s="219"/>
      <c r="F44" s="10">
        <v>37</v>
      </c>
      <c r="G44" s="99">
        <v>8388857.08</v>
      </c>
      <c r="H44" s="6"/>
      <c r="I44" s="37">
        <f t="shared" si="0"/>
        <v>8388857.08</v>
      </c>
      <c r="J44" s="99">
        <v>6730751.53</v>
      </c>
      <c r="K44" s="6"/>
      <c r="L44" s="37">
        <f t="shared" si="1"/>
        <v>6730751.53</v>
      </c>
    </row>
    <row r="45" spans="1:12" ht="12.75">
      <c r="A45" s="220" t="s">
        <v>163</v>
      </c>
      <c r="B45" s="221"/>
      <c r="C45" s="221"/>
      <c r="D45" s="218"/>
      <c r="E45" s="219"/>
      <c r="F45" s="10">
        <v>38</v>
      </c>
      <c r="G45" s="106">
        <f>SUM(G46:G52)</f>
        <v>287894.81</v>
      </c>
      <c r="H45" s="107">
        <f>SUM(H46:H52)</f>
        <v>326697869.79</v>
      </c>
      <c r="I45" s="37">
        <f t="shared" si="0"/>
        <v>326985764.6</v>
      </c>
      <c r="J45" s="106">
        <f>SUM(J46:J52)</f>
        <v>293847.95</v>
      </c>
      <c r="K45" s="107">
        <f>SUM(K46:K52)</f>
        <v>366026436.3</v>
      </c>
      <c r="L45" s="37">
        <f>SUM(J45:K45)</f>
        <v>366320284.25</v>
      </c>
    </row>
    <row r="46" spans="1:12" ht="12.75">
      <c r="A46" s="217" t="s">
        <v>334</v>
      </c>
      <c r="B46" s="218"/>
      <c r="C46" s="218"/>
      <c r="D46" s="218"/>
      <c r="E46" s="219"/>
      <c r="F46" s="10">
        <v>39</v>
      </c>
      <c r="G46" s="99">
        <v>3146.06</v>
      </c>
      <c r="H46" s="97">
        <v>48009776.43</v>
      </c>
      <c r="I46" s="37">
        <f t="shared" si="0"/>
        <v>48012922.49</v>
      </c>
      <c r="J46" s="99">
        <v>50097.27</v>
      </c>
      <c r="K46" s="97">
        <v>88928637.55</v>
      </c>
      <c r="L46" s="37">
        <f t="shared" si="1"/>
        <v>88978734.82</v>
      </c>
    </row>
    <row r="47" spans="1:12" ht="12.75">
      <c r="A47" s="217" t="s">
        <v>335</v>
      </c>
      <c r="B47" s="218"/>
      <c r="C47" s="218"/>
      <c r="D47" s="218"/>
      <c r="E47" s="219"/>
      <c r="F47" s="10">
        <v>40</v>
      </c>
      <c r="G47" s="99">
        <v>284748.75</v>
      </c>
      <c r="H47" s="97"/>
      <c r="I47" s="37">
        <f t="shared" si="0"/>
        <v>284748.75</v>
      </c>
      <c r="J47" s="99">
        <v>243750.68</v>
      </c>
      <c r="K47" s="98"/>
      <c r="L47" s="37">
        <f t="shared" si="1"/>
        <v>243750.68</v>
      </c>
    </row>
    <row r="48" spans="1:12" ht="12.75">
      <c r="A48" s="217" t="s">
        <v>336</v>
      </c>
      <c r="B48" s="218"/>
      <c r="C48" s="218"/>
      <c r="D48" s="218"/>
      <c r="E48" s="219"/>
      <c r="F48" s="10">
        <v>41</v>
      </c>
      <c r="G48" s="99"/>
      <c r="H48" s="97">
        <v>278688093.36</v>
      </c>
      <c r="I48" s="37">
        <f t="shared" si="0"/>
        <v>278688093.36</v>
      </c>
      <c r="J48" s="99"/>
      <c r="K48" s="97">
        <v>277097798.75</v>
      </c>
      <c r="L48" s="37">
        <f t="shared" si="1"/>
        <v>277097798.75</v>
      </c>
    </row>
    <row r="49" spans="1:12" ht="21" customHeight="1">
      <c r="A49" s="217" t="s">
        <v>337</v>
      </c>
      <c r="B49" s="218"/>
      <c r="C49" s="218"/>
      <c r="D49" s="218"/>
      <c r="E49" s="219"/>
      <c r="F49" s="10">
        <v>42</v>
      </c>
      <c r="G49" s="99"/>
      <c r="H49" s="97"/>
      <c r="I49" s="37">
        <f t="shared" si="0"/>
        <v>0</v>
      </c>
      <c r="J49" s="99"/>
      <c r="K49" s="97"/>
      <c r="L49" s="37">
        <f t="shared" si="1"/>
        <v>0</v>
      </c>
    </row>
    <row r="50" spans="1:12" ht="12.75">
      <c r="A50" s="217" t="s">
        <v>286</v>
      </c>
      <c r="B50" s="218"/>
      <c r="C50" s="218"/>
      <c r="D50" s="218"/>
      <c r="E50" s="219"/>
      <c r="F50" s="10">
        <v>43</v>
      </c>
      <c r="G50" s="5"/>
      <c r="H50" s="6"/>
      <c r="I50" s="37">
        <f t="shared" si="0"/>
        <v>0</v>
      </c>
      <c r="J50" s="5"/>
      <c r="K50" s="6"/>
      <c r="L50" s="37">
        <f t="shared" si="1"/>
        <v>0</v>
      </c>
    </row>
    <row r="51" spans="1:12" ht="12.75">
      <c r="A51" s="217" t="s">
        <v>287</v>
      </c>
      <c r="B51" s="218"/>
      <c r="C51" s="218"/>
      <c r="D51" s="218"/>
      <c r="E51" s="219"/>
      <c r="F51" s="10">
        <v>44</v>
      </c>
      <c r="G51" s="5"/>
      <c r="H51" s="6"/>
      <c r="I51" s="37">
        <f t="shared" si="0"/>
        <v>0</v>
      </c>
      <c r="J51" s="5"/>
      <c r="K51" s="6"/>
      <c r="L51" s="37">
        <f t="shared" si="1"/>
        <v>0</v>
      </c>
    </row>
    <row r="52" spans="1:12" ht="21.75" customHeight="1">
      <c r="A52" s="217" t="s">
        <v>288</v>
      </c>
      <c r="B52" s="218"/>
      <c r="C52" s="218"/>
      <c r="D52" s="218"/>
      <c r="E52" s="219"/>
      <c r="F52" s="10">
        <v>45</v>
      </c>
      <c r="G52" s="5"/>
      <c r="H52" s="6"/>
      <c r="I52" s="37">
        <f t="shared" si="0"/>
        <v>0</v>
      </c>
      <c r="J52" s="5"/>
      <c r="K52" s="6"/>
      <c r="L52" s="37">
        <f t="shared" si="1"/>
        <v>0</v>
      </c>
    </row>
    <row r="53" spans="1:12" ht="12.75">
      <c r="A53" s="220" t="s">
        <v>164</v>
      </c>
      <c r="B53" s="221"/>
      <c r="C53" s="221"/>
      <c r="D53" s="218"/>
      <c r="E53" s="219"/>
      <c r="F53" s="10">
        <v>46</v>
      </c>
      <c r="G53" s="106">
        <f>G54+G55</f>
        <v>1259199.5</v>
      </c>
      <c r="H53" s="107">
        <f>H54+H55</f>
        <v>53693671.7</v>
      </c>
      <c r="I53" s="37">
        <f t="shared" si="0"/>
        <v>54952871.2</v>
      </c>
      <c r="J53" s="106">
        <f>J54+J55</f>
        <v>1259199.5</v>
      </c>
      <c r="K53" s="107">
        <f>K54+K55</f>
        <v>47383360.07</v>
      </c>
      <c r="L53" s="37">
        <f t="shared" si="1"/>
        <v>48642559.57</v>
      </c>
    </row>
    <row r="54" spans="1:12" ht="12.75">
      <c r="A54" s="217" t="s">
        <v>338</v>
      </c>
      <c r="B54" s="218"/>
      <c r="C54" s="218"/>
      <c r="D54" s="218"/>
      <c r="E54" s="219"/>
      <c r="F54" s="10">
        <v>47</v>
      </c>
      <c r="G54" s="99">
        <v>1259199.5</v>
      </c>
      <c r="H54" s="97">
        <v>45010638.29</v>
      </c>
      <c r="I54" s="37">
        <f t="shared" si="0"/>
        <v>46269837.79</v>
      </c>
      <c r="J54" s="99">
        <v>1259199.5</v>
      </c>
      <c r="K54" s="97">
        <v>45010638.29</v>
      </c>
      <c r="L54" s="37">
        <f t="shared" si="1"/>
        <v>46269837.79</v>
      </c>
    </row>
    <row r="55" spans="1:12" ht="12.75">
      <c r="A55" s="217" t="s">
        <v>339</v>
      </c>
      <c r="B55" s="218"/>
      <c r="C55" s="218"/>
      <c r="D55" s="218"/>
      <c r="E55" s="219"/>
      <c r="F55" s="10">
        <v>48</v>
      </c>
      <c r="G55" s="99"/>
      <c r="H55" s="97">
        <v>8683033.41</v>
      </c>
      <c r="I55" s="37">
        <f t="shared" si="0"/>
        <v>8683033.41</v>
      </c>
      <c r="J55" s="99"/>
      <c r="K55" s="97">
        <v>2372721.78</v>
      </c>
      <c r="L55" s="37">
        <f t="shared" si="1"/>
        <v>2372721.78</v>
      </c>
    </row>
    <row r="56" spans="1:12" ht="12.75">
      <c r="A56" s="220" t="s">
        <v>165</v>
      </c>
      <c r="B56" s="221"/>
      <c r="C56" s="221"/>
      <c r="D56" s="218"/>
      <c r="E56" s="219"/>
      <c r="F56" s="10">
        <v>49</v>
      </c>
      <c r="G56" s="106">
        <f>G57+G60+G61</f>
        <v>4066022.81</v>
      </c>
      <c r="H56" s="107">
        <f>H57+H60+H61</f>
        <v>769115969.3799999</v>
      </c>
      <c r="I56" s="37">
        <f t="shared" si="0"/>
        <v>773181992.1899998</v>
      </c>
      <c r="J56" s="106">
        <f>J57+J60+J61</f>
        <v>3790657.96</v>
      </c>
      <c r="K56" s="107">
        <f>K57+K60+K61</f>
        <v>981459529.9</v>
      </c>
      <c r="L56" s="37">
        <f t="shared" si="1"/>
        <v>985250187.86</v>
      </c>
    </row>
    <row r="57" spans="1:12" ht="12.75">
      <c r="A57" s="220" t="s">
        <v>166</v>
      </c>
      <c r="B57" s="221"/>
      <c r="C57" s="221"/>
      <c r="D57" s="218"/>
      <c r="E57" s="219"/>
      <c r="F57" s="10">
        <v>50</v>
      </c>
      <c r="G57" s="106">
        <f>G58+G59</f>
        <v>109449.47</v>
      </c>
      <c r="H57" s="107">
        <f>H58+H59</f>
        <v>550709151.5799999</v>
      </c>
      <c r="I57" s="37">
        <f>SUM(G57:H57)</f>
        <v>550818601.05</v>
      </c>
      <c r="J57" s="106">
        <f>J58+J59</f>
        <v>42691.37</v>
      </c>
      <c r="K57" s="107">
        <f>K58+K59</f>
        <v>744134169.67</v>
      </c>
      <c r="L57" s="37">
        <f>SUM(J57:K57)</f>
        <v>744176861.04</v>
      </c>
    </row>
    <row r="58" spans="1:12" ht="12.75">
      <c r="A58" s="217" t="s">
        <v>289</v>
      </c>
      <c r="B58" s="218"/>
      <c r="C58" s="218"/>
      <c r="D58" s="218"/>
      <c r="E58" s="219"/>
      <c r="F58" s="10">
        <v>51</v>
      </c>
      <c r="G58" s="99"/>
      <c r="H58" s="97">
        <v>549085557.05</v>
      </c>
      <c r="I58" s="37">
        <f t="shared" si="0"/>
        <v>549085557.05</v>
      </c>
      <c r="J58" s="99"/>
      <c r="K58" s="97">
        <v>742420724.28</v>
      </c>
      <c r="L58" s="37">
        <f t="shared" si="1"/>
        <v>742420724.28</v>
      </c>
    </row>
    <row r="59" spans="1:12" ht="12.75">
      <c r="A59" s="217" t="s">
        <v>272</v>
      </c>
      <c r="B59" s="218"/>
      <c r="C59" s="218"/>
      <c r="D59" s="218"/>
      <c r="E59" s="219"/>
      <c r="F59" s="10">
        <v>52</v>
      </c>
      <c r="G59" s="99">
        <v>109449.47</v>
      </c>
      <c r="H59" s="97">
        <v>1623594.53</v>
      </c>
      <c r="I59" s="37">
        <f t="shared" si="0"/>
        <v>1733044</v>
      </c>
      <c r="J59" s="99">
        <v>42691.37</v>
      </c>
      <c r="K59" s="97">
        <v>1713445.39</v>
      </c>
      <c r="L59" s="37">
        <f t="shared" si="1"/>
        <v>1756136.76</v>
      </c>
    </row>
    <row r="60" spans="1:12" ht="12.75">
      <c r="A60" s="220" t="s">
        <v>273</v>
      </c>
      <c r="B60" s="221"/>
      <c r="C60" s="221"/>
      <c r="D60" s="218"/>
      <c r="E60" s="219"/>
      <c r="F60" s="10">
        <v>53</v>
      </c>
      <c r="G60" s="100"/>
      <c r="H60" s="97">
        <v>12349999.03</v>
      </c>
      <c r="I60" s="37">
        <f t="shared" si="0"/>
        <v>12349999.03</v>
      </c>
      <c r="J60" s="100"/>
      <c r="K60" s="97">
        <v>762194.95</v>
      </c>
      <c r="L60" s="37">
        <f t="shared" si="1"/>
        <v>762194.95</v>
      </c>
    </row>
    <row r="61" spans="1:12" ht="12.75">
      <c r="A61" s="220" t="s">
        <v>167</v>
      </c>
      <c r="B61" s="221"/>
      <c r="C61" s="221"/>
      <c r="D61" s="218"/>
      <c r="E61" s="219"/>
      <c r="F61" s="10">
        <v>54</v>
      </c>
      <c r="G61" s="106">
        <f>SUM(G62:G64)</f>
        <v>3956573.34</v>
      </c>
      <c r="H61" s="107">
        <f>SUM(H62:H64)</f>
        <v>206056818.76999998</v>
      </c>
      <c r="I61" s="37">
        <f t="shared" si="0"/>
        <v>210013392.10999998</v>
      </c>
      <c r="J61" s="106">
        <f>SUM(J62:J64)</f>
        <v>3747966.59</v>
      </c>
      <c r="K61" s="107">
        <f>SUM(K62:K64)</f>
        <v>236563165.28</v>
      </c>
      <c r="L61" s="37">
        <f t="shared" si="1"/>
        <v>240311131.87</v>
      </c>
    </row>
    <row r="62" spans="1:12" ht="12.75">
      <c r="A62" s="217" t="s">
        <v>283</v>
      </c>
      <c r="B62" s="218"/>
      <c r="C62" s="218"/>
      <c r="D62" s="218"/>
      <c r="E62" s="219"/>
      <c r="F62" s="10">
        <v>55</v>
      </c>
      <c r="G62" s="99"/>
      <c r="H62" s="97">
        <v>133393382.02</v>
      </c>
      <c r="I62" s="37">
        <f t="shared" si="0"/>
        <v>133393382.02</v>
      </c>
      <c r="J62" s="99"/>
      <c r="K62" s="97">
        <v>161460709.98</v>
      </c>
      <c r="L62" s="37">
        <f t="shared" si="1"/>
        <v>161460709.98</v>
      </c>
    </row>
    <row r="63" spans="1:12" ht="12.75">
      <c r="A63" s="217" t="s">
        <v>284</v>
      </c>
      <c r="B63" s="218"/>
      <c r="C63" s="218"/>
      <c r="D63" s="218"/>
      <c r="E63" s="219"/>
      <c r="F63" s="10">
        <v>56</v>
      </c>
      <c r="G63" s="99">
        <v>1129041.92</v>
      </c>
      <c r="H63" s="97">
        <v>4249891.77</v>
      </c>
      <c r="I63" s="37">
        <f t="shared" si="0"/>
        <v>5378933.6899999995</v>
      </c>
      <c r="J63" s="99">
        <v>925791.72</v>
      </c>
      <c r="K63" s="97">
        <v>3824837.02</v>
      </c>
      <c r="L63" s="37">
        <f t="shared" si="1"/>
        <v>4750628.74</v>
      </c>
    </row>
    <row r="64" spans="1:12" ht="12.75">
      <c r="A64" s="217" t="s">
        <v>340</v>
      </c>
      <c r="B64" s="218"/>
      <c r="C64" s="218"/>
      <c r="D64" s="218"/>
      <c r="E64" s="219"/>
      <c r="F64" s="10">
        <v>57</v>
      </c>
      <c r="G64" s="99">
        <v>2827531.42</v>
      </c>
      <c r="H64" s="97">
        <v>68413544.98</v>
      </c>
      <c r="I64" s="37">
        <f t="shared" si="0"/>
        <v>71241076.4</v>
      </c>
      <c r="J64" s="99">
        <v>2822174.87</v>
      </c>
      <c r="K64" s="97">
        <v>71277618.28</v>
      </c>
      <c r="L64" s="37">
        <f t="shared" si="1"/>
        <v>74099793.15</v>
      </c>
    </row>
    <row r="65" spans="1:12" ht="12.75">
      <c r="A65" s="220" t="s">
        <v>168</v>
      </c>
      <c r="B65" s="221"/>
      <c r="C65" s="221"/>
      <c r="D65" s="218"/>
      <c r="E65" s="219"/>
      <c r="F65" s="10">
        <v>58</v>
      </c>
      <c r="G65" s="106">
        <f>G66+G70+G71</f>
        <v>9877007.11</v>
      </c>
      <c r="H65" s="107">
        <f>H66+H70+H71</f>
        <v>99106451.64</v>
      </c>
      <c r="I65" s="37">
        <f t="shared" si="0"/>
        <v>108983458.75</v>
      </c>
      <c r="J65" s="106">
        <f>J66+J70+J71</f>
        <v>7970508.55</v>
      </c>
      <c r="K65" s="107">
        <f>K66+K70+K71</f>
        <v>61605425.2</v>
      </c>
      <c r="L65" s="37">
        <f t="shared" si="1"/>
        <v>69575933.75</v>
      </c>
    </row>
    <row r="66" spans="1:12" ht="12.75">
      <c r="A66" s="220" t="s">
        <v>169</v>
      </c>
      <c r="B66" s="221"/>
      <c r="C66" s="221"/>
      <c r="D66" s="218"/>
      <c r="E66" s="219"/>
      <c r="F66" s="10">
        <v>59</v>
      </c>
      <c r="G66" s="106">
        <f>SUM(G67:G69)</f>
        <v>9866925.37</v>
      </c>
      <c r="H66" s="107">
        <f>SUM(H67:H69)</f>
        <v>93839478.66</v>
      </c>
      <c r="I66" s="37">
        <f t="shared" si="0"/>
        <v>103706404.03</v>
      </c>
      <c r="J66" s="106">
        <f>SUM(J67:J69)</f>
        <v>7965808.33</v>
      </c>
      <c r="K66" s="107">
        <f>SUM(K67:K69)</f>
        <v>59089708.39</v>
      </c>
      <c r="L66" s="37">
        <f t="shared" si="1"/>
        <v>67055516.72</v>
      </c>
    </row>
    <row r="67" spans="1:12" ht="12.75">
      <c r="A67" s="217" t="s">
        <v>341</v>
      </c>
      <c r="B67" s="218"/>
      <c r="C67" s="218"/>
      <c r="D67" s="218"/>
      <c r="E67" s="219"/>
      <c r="F67" s="10">
        <v>60</v>
      </c>
      <c r="G67" s="99"/>
      <c r="H67" s="97">
        <v>93748510.56</v>
      </c>
      <c r="I67" s="37">
        <f t="shared" si="0"/>
        <v>93748510.56</v>
      </c>
      <c r="J67" s="99"/>
      <c r="K67" s="97">
        <v>58993136.21</v>
      </c>
      <c r="L67" s="37">
        <f t="shared" si="1"/>
        <v>58993136.21</v>
      </c>
    </row>
    <row r="68" spans="1:12" ht="12.75">
      <c r="A68" s="217" t="s">
        <v>342</v>
      </c>
      <c r="B68" s="218"/>
      <c r="C68" s="218"/>
      <c r="D68" s="218"/>
      <c r="E68" s="219"/>
      <c r="F68" s="10">
        <v>61</v>
      </c>
      <c r="G68" s="99">
        <v>9866271.29</v>
      </c>
      <c r="H68" s="97"/>
      <c r="I68" s="37">
        <f t="shared" si="0"/>
        <v>9866271.29</v>
      </c>
      <c r="J68" s="99">
        <v>7965150.07</v>
      </c>
      <c r="K68" s="97"/>
      <c r="L68" s="37">
        <f t="shared" si="1"/>
        <v>7965150.07</v>
      </c>
    </row>
    <row r="69" spans="1:12" ht="12.75">
      <c r="A69" s="217" t="s">
        <v>343</v>
      </c>
      <c r="B69" s="218"/>
      <c r="C69" s="218"/>
      <c r="D69" s="218"/>
      <c r="E69" s="219"/>
      <c r="F69" s="10">
        <v>62</v>
      </c>
      <c r="G69" s="99">
        <v>654.08</v>
      </c>
      <c r="H69" s="97">
        <v>90968.1</v>
      </c>
      <c r="I69" s="37">
        <f t="shared" si="0"/>
        <v>91622.18000000001</v>
      </c>
      <c r="J69" s="99">
        <v>658.26</v>
      </c>
      <c r="K69" s="97">
        <v>96572.18</v>
      </c>
      <c r="L69" s="37">
        <f t="shared" si="1"/>
        <v>97230.43999999999</v>
      </c>
    </row>
    <row r="70" spans="1:12" ht="12.75">
      <c r="A70" s="220" t="s">
        <v>344</v>
      </c>
      <c r="B70" s="221"/>
      <c r="C70" s="221"/>
      <c r="D70" s="218"/>
      <c r="E70" s="219"/>
      <c r="F70" s="10">
        <v>63</v>
      </c>
      <c r="G70" s="99"/>
      <c r="H70" s="97"/>
      <c r="I70" s="37">
        <f t="shared" si="0"/>
        <v>0</v>
      </c>
      <c r="J70" s="99"/>
      <c r="K70" s="97"/>
      <c r="L70" s="37">
        <f t="shared" si="1"/>
        <v>0</v>
      </c>
    </row>
    <row r="71" spans="1:12" ht="12.75">
      <c r="A71" s="220" t="s">
        <v>345</v>
      </c>
      <c r="B71" s="221"/>
      <c r="C71" s="221"/>
      <c r="D71" s="218"/>
      <c r="E71" s="219"/>
      <c r="F71" s="10">
        <v>64</v>
      </c>
      <c r="G71" s="99">
        <v>10081.74</v>
      </c>
      <c r="H71" s="97">
        <v>5266972.98</v>
      </c>
      <c r="I71" s="37">
        <f t="shared" si="0"/>
        <v>5277054.720000001</v>
      </c>
      <c r="J71" s="99">
        <v>4700.22</v>
      </c>
      <c r="K71" s="97">
        <v>2515716.81</v>
      </c>
      <c r="L71" s="37">
        <f t="shared" si="1"/>
        <v>2520417.0300000003</v>
      </c>
    </row>
    <row r="72" spans="1:12" ht="24.75" customHeight="1">
      <c r="A72" s="220" t="s">
        <v>170</v>
      </c>
      <c r="B72" s="221"/>
      <c r="C72" s="221"/>
      <c r="D72" s="218"/>
      <c r="E72" s="219"/>
      <c r="F72" s="10">
        <v>65</v>
      </c>
      <c r="G72" s="106">
        <f>SUM(G73:G75)</f>
        <v>32454169.81</v>
      </c>
      <c r="H72" s="107">
        <f>SUM(H73:H75)</f>
        <v>33809231.41</v>
      </c>
      <c r="I72" s="37">
        <f t="shared" si="0"/>
        <v>66263401.22</v>
      </c>
      <c r="J72" s="106">
        <f>SUM(J73:J75)</f>
        <v>31561537.650000002</v>
      </c>
      <c r="K72" s="107">
        <f>SUM(K73:K75)</f>
        <v>34561032.6</v>
      </c>
      <c r="L72" s="37">
        <f t="shared" si="1"/>
        <v>66122570.25</v>
      </c>
    </row>
    <row r="73" spans="1:12" ht="12.75">
      <c r="A73" s="217" t="s">
        <v>346</v>
      </c>
      <c r="B73" s="218"/>
      <c r="C73" s="218"/>
      <c r="D73" s="218"/>
      <c r="E73" s="219"/>
      <c r="F73" s="10">
        <v>66</v>
      </c>
      <c r="G73" s="99">
        <v>32410583.4</v>
      </c>
      <c r="H73" s="97">
        <v>21935287.72</v>
      </c>
      <c r="I73" s="37">
        <f>SUM(G73:H73)</f>
        <v>54345871.12</v>
      </c>
      <c r="J73" s="99">
        <v>31557404.85</v>
      </c>
      <c r="K73" s="97">
        <v>20911067.51</v>
      </c>
      <c r="L73" s="37">
        <f>SUM(J73:K73)</f>
        <v>52468472.36</v>
      </c>
    </row>
    <row r="74" spans="1:12" ht="12.75">
      <c r="A74" s="217" t="s">
        <v>347</v>
      </c>
      <c r="B74" s="218"/>
      <c r="C74" s="218"/>
      <c r="D74" s="218"/>
      <c r="E74" s="219"/>
      <c r="F74" s="10">
        <v>67</v>
      </c>
      <c r="G74" s="134"/>
      <c r="H74" s="97"/>
      <c r="I74" s="37">
        <f>SUM(G74:H74)</f>
        <v>0</v>
      </c>
      <c r="J74" s="134"/>
      <c r="K74" s="97"/>
      <c r="L74" s="37">
        <f>SUM(J74:K74)</f>
        <v>0</v>
      </c>
    </row>
    <row r="75" spans="1:12" ht="12.75">
      <c r="A75" s="217" t="s">
        <v>361</v>
      </c>
      <c r="B75" s="218"/>
      <c r="C75" s="218"/>
      <c r="D75" s="218"/>
      <c r="E75" s="219"/>
      <c r="F75" s="10">
        <v>68</v>
      </c>
      <c r="G75" s="99">
        <v>43586.41</v>
      </c>
      <c r="H75" s="97">
        <v>11873943.69</v>
      </c>
      <c r="I75" s="37">
        <f>SUM(G75:H75)</f>
        <v>11917530.1</v>
      </c>
      <c r="J75" s="99">
        <v>4132.8</v>
      </c>
      <c r="K75" s="97">
        <v>13649965.09</v>
      </c>
      <c r="L75" s="37">
        <f>SUM(J75:K75)</f>
        <v>13654097.89</v>
      </c>
    </row>
    <row r="76" spans="1:12" ht="12.75">
      <c r="A76" s="220" t="s">
        <v>171</v>
      </c>
      <c r="B76" s="221"/>
      <c r="C76" s="221"/>
      <c r="D76" s="218"/>
      <c r="E76" s="219"/>
      <c r="F76" s="10">
        <v>69</v>
      </c>
      <c r="G76" s="106">
        <f>G8+G11+G14+G18+G44+G45+G53+G56+G65+G72</f>
        <v>2177773092.8599997</v>
      </c>
      <c r="H76" s="107">
        <f>H8+H11+H14+H18+H44+H45+H53+H56+H65+H72</f>
        <v>5800621513.63</v>
      </c>
      <c r="I76" s="37">
        <f>SUM(G76:H76)</f>
        <v>7978394606.49</v>
      </c>
      <c r="J76" s="106">
        <f>J8+J11+J14+J18+J44+J45+J53+J56+J65+J72</f>
        <v>2209411158.4300003</v>
      </c>
      <c r="K76" s="107">
        <f>K8+K11+K14+K18+K44+K45+K53+K56+K65+K72</f>
        <v>6108917149.3</v>
      </c>
      <c r="L76" s="37">
        <f>SUM(J76:K76)</f>
        <v>8318328307.7300005</v>
      </c>
    </row>
    <row r="77" spans="1:12" ht="12.75">
      <c r="A77" s="223" t="s">
        <v>32</v>
      </c>
      <c r="B77" s="224"/>
      <c r="C77" s="224"/>
      <c r="D77" s="226"/>
      <c r="E77" s="235"/>
      <c r="F77" s="11">
        <v>70</v>
      </c>
      <c r="G77" s="135">
        <v>82647220</v>
      </c>
      <c r="H77" s="136">
        <v>1112471074.84</v>
      </c>
      <c r="I77" s="38">
        <f>SUM(G77:H77)</f>
        <v>1195118294.84</v>
      </c>
      <c r="J77" s="137"/>
      <c r="K77" s="136">
        <v>1148133187.04</v>
      </c>
      <c r="L77" s="38">
        <f>SUM(J77:K77)</f>
        <v>1148133187.04</v>
      </c>
    </row>
    <row r="78" spans="1:12" ht="12.75">
      <c r="A78" s="236" t="s">
        <v>220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8"/>
    </row>
    <row r="79" spans="1:12" ht="12.75">
      <c r="A79" s="231" t="s">
        <v>172</v>
      </c>
      <c r="B79" s="233"/>
      <c r="C79" s="233"/>
      <c r="D79" s="232"/>
      <c r="E79" s="234"/>
      <c r="F79" s="9">
        <v>71</v>
      </c>
      <c r="G79" s="103">
        <f>G80+G84+G85+G89+G93+G96</f>
        <v>149849086.78</v>
      </c>
      <c r="H79" s="104">
        <f>H80+H84+H85+H89+H93+H96</f>
        <v>1316727209.23</v>
      </c>
      <c r="I79" s="105">
        <f>SUM(G79:H79)</f>
        <v>1466576296.01</v>
      </c>
      <c r="J79" s="103">
        <f>J80+J84+J85+J89+J93+J96</f>
        <v>157386498.41</v>
      </c>
      <c r="K79" s="104">
        <f>K80+K84+K85+K89+K93+K96</f>
        <v>1308966463.22</v>
      </c>
      <c r="L79" s="105">
        <f>SUM(J79:K79)</f>
        <v>1466352961.63</v>
      </c>
    </row>
    <row r="80" spans="1:12" ht="12.75">
      <c r="A80" s="220" t="s">
        <v>173</v>
      </c>
      <c r="B80" s="221"/>
      <c r="C80" s="221"/>
      <c r="D80" s="218"/>
      <c r="E80" s="219"/>
      <c r="F80" s="10">
        <v>72</v>
      </c>
      <c r="G80" s="106">
        <f>SUM(G81:G83)</f>
        <v>44288720</v>
      </c>
      <c r="H80" s="107">
        <f>SUM(H81:H83)</f>
        <v>398598480</v>
      </c>
      <c r="I80" s="37">
        <f aca="true" t="shared" si="2" ref="I80:I128">SUM(G80:H80)</f>
        <v>442887200</v>
      </c>
      <c r="J80" s="106">
        <f>SUM(J81:J83)</f>
        <v>44288720</v>
      </c>
      <c r="K80" s="107">
        <f>SUM(K81:K83)</f>
        <v>398598480</v>
      </c>
      <c r="L80" s="37">
        <f aca="true" t="shared" si="3" ref="L80:L128">SUM(J80:K80)</f>
        <v>442887200</v>
      </c>
    </row>
    <row r="81" spans="1:12" ht="12.75">
      <c r="A81" s="217" t="s">
        <v>33</v>
      </c>
      <c r="B81" s="218"/>
      <c r="C81" s="218"/>
      <c r="D81" s="218"/>
      <c r="E81" s="219"/>
      <c r="F81" s="10">
        <v>73</v>
      </c>
      <c r="G81" s="101">
        <v>44288720</v>
      </c>
      <c r="H81" s="97">
        <v>386348480</v>
      </c>
      <c r="I81" s="37">
        <f t="shared" si="2"/>
        <v>430637200</v>
      </c>
      <c r="J81" s="101">
        <v>44288720</v>
      </c>
      <c r="K81" s="97">
        <v>386348480</v>
      </c>
      <c r="L81" s="37">
        <f t="shared" si="3"/>
        <v>430637200</v>
      </c>
    </row>
    <row r="82" spans="1:12" ht="12.75">
      <c r="A82" s="217" t="s">
        <v>34</v>
      </c>
      <c r="B82" s="218"/>
      <c r="C82" s="218"/>
      <c r="D82" s="218"/>
      <c r="E82" s="219"/>
      <c r="F82" s="10">
        <v>74</v>
      </c>
      <c r="G82" s="101"/>
      <c r="H82" s="97">
        <v>12250000</v>
      </c>
      <c r="I82" s="37">
        <f t="shared" si="2"/>
        <v>12250000</v>
      </c>
      <c r="J82" s="101"/>
      <c r="K82" s="97">
        <v>12250000</v>
      </c>
      <c r="L82" s="37">
        <f t="shared" si="3"/>
        <v>12250000</v>
      </c>
    </row>
    <row r="83" spans="1:12" ht="12.75">
      <c r="A83" s="217" t="s">
        <v>35</v>
      </c>
      <c r="B83" s="218"/>
      <c r="C83" s="218"/>
      <c r="D83" s="218"/>
      <c r="E83" s="219"/>
      <c r="F83" s="10">
        <v>75</v>
      </c>
      <c r="G83" s="5"/>
      <c r="H83" s="6"/>
      <c r="I83" s="37">
        <f t="shared" si="2"/>
        <v>0</v>
      </c>
      <c r="J83" s="5"/>
      <c r="K83" s="6"/>
      <c r="L83" s="37">
        <f t="shared" si="3"/>
        <v>0</v>
      </c>
    </row>
    <row r="84" spans="1:12" ht="12.75">
      <c r="A84" s="220" t="s">
        <v>36</v>
      </c>
      <c r="B84" s="221"/>
      <c r="C84" s="221"/>
      <c r="D84" s="218"/>
      <c r="E84" s="219"/>
      <c r="F84" s="10">
        <v>76</v>
      </c>
      <c r="G84" s="5"/>
      <c r="H84" s="6"/>
      <c r="I84" s="37">
        <f t="shared" si="2"/>
        <v>0</v>
      </c>
      <c r="J84" s="5"/>
      <c r="K84" s="6"/>
      <c r="L84" s="37">
        <f t="shared" si="3"/>
        <v>0</v>
      </c>
    </row>
    <row r="85" spans="1:12" ht="12.75">
      <c r="A85" s="220" t="s">
        <v>174</v>
      </c>
      <c r="B85" s="221"/>
      <c r="C85" s="221"/>
      <c r="D85" s="218"/>
      <c r="E85" s="219"/>
      <c r="F85" s="10">
        <v>77</v>
      </c>
      <c r="G85" s="106">
        <f>SUM(G86:G88)</f>
        <v>1997912.85</v>
      </c>
      <c r="H85" s="107">
        <f>SUM(H86:H88)</f>
        <v>135855617.7</v>
      </c>
      <c r="I85" s="37">
        <f t="shared" si="2"/>
        <v>137853530.54999998</v>
      </c>
      <c r="J85" s="106">
        <f>SUM(J86:J88)</f>
        <v>8671168.09</v>
      </c>
      <c r="K85" s="107">
        <f>SUM(K86:K88)</f>
        <v>194048176.52</v>
      </c>
      <c r="L85" s="37">
        <f t="shared" si="3"/>
        <v>202719344.61</v>
      </c>
    </row>
    <row r="86" spans="1:12" ht="12.75">
      <c r="A86" s="217" t="s">
        <v>37</v>
      </c>
      <c r="B86" s="218"/>
      <c r="C86" s="218"/>
      <c r="D86" s="218"/>
      <c r="E86" s="219"/>
      <c r="F86" s="10">
        <v>78</v>
      </c>
      <c r="G86" s="101"/>
      <c r="H86" s="97">
        <v>128580481.16</v>
      </c>
      <c r="I86" s="37">
        <f t="shared" si="2"/>
        <v>128580481.16</v>
      </c>
      <c r="J86" s="101"/>
      <c r="K86" s="97">
        <v>127453268.26</v>
      </c>
      <c r="L86" s="37">
        <f t="shared" si="3"/>
        <v>127453268.26</v>
      </c>
    </row>
    <row r="87" spans="1:12" ht="12.75">
      <c r="A87" s="217" t="s">
        <v>38</v>
      </c>
      <c r="B87" s="218"/>
      <c r="C87" s="218"/>
      <c r="D87" s="218"/>
      <c r="E87" s="219"/>
      <c r="F87" s="10">
        <v>79</v>
      </c>
      <c r="G87" s="138">
        <v>1997912.85</v>
      </c>
      <c r="H87" s="138">
        <v>7275136.54</v>
      </c>
      <c r="I87" s="37">
        <f t="shared" si="2"/>
        <v>9273049.39</v>
      </c>
      <c r="J87" s="101">
        <v>8671168.09</v>
      </c>
      <c r="K87" s="97">
        <v>66594908.26</v>
      </c>
      <c r="L87" s="37">
        <f t="shared" si="3"/>
        <v>75266076.35</v>
      </c>
    </row>
    <row r="88" spans="1:12" ht="12.75">
      <c r="A88" s="217" t="s">
        <v>39</v>
      </c>
      <c r="B88" s="218"/>
      <c r="C88" s="218"/>
      <c r="D88" s="218"/>
      <c r="E88" s="219"/>
      <c r="F88" s="10">
        <v>80</v>
      </c>
      <c r="G88" s="5"/>
      <c r="H88" s="6"/>
      <c r="I88" s="37">
        <f t="shared" si="2"/>
        <v>0</v>
      </c>
      <c r="J88" s="5"/>
      <c r="K88" s="6"/>
      <c r="L88" s="37">
        <f t="shared" si="3"/>
        <v>0</v>
      </c>
    </row>
    <row r="89" spans="1:12" ht="12.75">
      <c r="A89" s="220" t="s">
        <v>175</v>
      </c>
      <c r="B89" s="221"/>
      <c r="C89" s="221"/>
      <c r="D89" s="218"/>
      <c r="E89" s="219"/>
      <c r="F89" s="10">
        <v>81</v>
      </c>
      <c r="G89" s="106">
        <f>SUM(G90:G92)</f>
        <v>81746348.12</v>
      </c>
      <c r="H89" s="107">
        <f>SUM(H90:H92)</f>
        <v>426943384.86</v>
      </c>
      <c r="I89" s="37">
        <f t="shared" si="2"/>
        <v>508689732.98</v>
      </c>
      <c r="J89" s="106">
        <f>SUM(J90:J92)</f>
        <v>81746348.12</v>
      </c>
      <c r="K89" s="107">
        <f>SUM(K90:K92)</f>
        <v>426943384.86</v>
      </c>
      <c r="L89" s="37">
        <f t="shared" si="3"/>
        <v>508689732.98</v>
      </c>
    </row>
    <row r="90" spans="1:12" ht="12.75">
      <c r="A90" s="217" t="s">
        <v>40</v>
      </c>
      <c r="B90" s="218"/>
      <c r="C90" s="218"/>
      <c r="D90" s="218"/>
      <c r="E90" s="219"/>
      <c r="F90" s="10">
        <v>82</v>
      </c>
      <c r="G90" s="101">
        <v>721928.73</v>
      </c>
      <c r="H90" s="97">
        <v>22853579.17</v>
      </c>
      <c r="I90" s="37">
        <f t="shared" si="2"/>
        <v>23575507.900000002</v>
      </c>
      <c r="J90" s="101">
        <v>721928.73</v>
      </c>
      <c r="K90" s="97">
        <v>22853579.17</v>
      </c>
      <c r="L90" s="37">
        <f t="shared" si="3"/>
        <v>23575507.900000002</v>
      </c>
    </row>
    <row r="91" spans="1:12" ht="12.75">
      <c r="A91" s="217" t="s">
        <v>41</v>
      </c>
      <c r="B91" s="218"/>
      <c r="C91" s="218"/>
      <c r="D91" s="218"/>
      <c r="E91" s="219"/>
      <c r="F91" s="10">
        <v>83</v>
      </c>
      <c r="G91" s="101">
        <v>5524419.39</v>
      </c>
      <c r="H91" s="97">
        <v>137378978.29</v>
      </c>
      <c r="I91" s="37">
        <f t="shared" si="2"/>
        <v>142903397.67999998</v>
      </c>
      <c r="J91" s="101">
        <v>5524419.39</v>
      </c>
      <c r="K91" s="97">
        <v>137378978.29</v>
      </c>
      <c r="L91" s="37">
        <f t="shared" si="3"/>
        <v>142903397.67999998</v>
      </c>
    </row>
    <row r="92" spans="1:12" ht="12.75">
      <c r="A92" s="217" t="s">
        <v>42</v>
      </c>
      <c r="B92" s="218"/>
      <c r="C92" s="218"/>
      <c r="D92" s="218"/>
      <c r="E92" s="219"/>
      <c r="F92" s="10">
        <v>84</v>
      </c>
      <c r="G92" s="101">
        <v>75500000</v>
      </c>
      <c r="H92" s="97">
        <v>266710827.4</v>
      </c>
      <c r="I92" s="37">
        <f t="shared" si="2"/>
        <v>342210827.4</v>
      </c>
      <c r="J92" s="101">
        <v>75500000</v>
      </c>
      <c r="K92" s="97">
        <v>266710827.4</v>
      </c>
      <c r="L92" s="37">
        <f t="shared" si="3"/>
        <v>342210827.4</v>
      </c>
    </row>
    <row r="93" spans="1:12" ht="12.75">
      <c r="A93" s="220" t="s">
        <v>176</v>
      </c>
      <c r="B93" s="221"/>
      <c r="C93" s="221"/>
      <c r="D93" s="218"/>
      <c r="E93" s="219"/>
      <c r="F93" s="10">
        <v>85</v>
      </c>
      <c r="G93" s="106">
        <f>SUM(G94:G95)</f>
        <v>13587778.63</v>
      </c>
      <c r="H93" s="107">
        <f>SUM(H94:H95)</f>
        <v>346289658.63</v>
      </c>
      <c r="I93" s="37">
        <f t="shared" si="2"/>
        <v>359877437.26</v>
      </c>
      <c r="J93" s="106">
        <f>SUM(J94:J95)</f>
        <v>21816105.81</v>
      </c>
      <c r="K93" s="107">
        <f>SUM(K94:K95)</f>
        <v>356728292.11</v>
      </c>
      <c r="L93" s="37">
        <f t="shared" si="3"/>
        <v>378544397.92</v>
      </c>
    </row>
    <row r="94" spans="1:12" ht="12.75">
      <c r="A94" s="217" t="s">
        <v>3</v>
      </c>
      <c r="B94" s="218"/>
      <c r="C94" s="218"/>
      <c r="D94" s="218"/>
      <c r="E94" s="219"/>
      <c r="F94" s="10">
        <v>86</v>
      </c>
      <c r="G94" s="101">
        <v>13587778.63</v>
      </c>
      <c r="H94" s="97">
        <v>346289658.63</v>
      </c>
      <c r="I94" s="37">
        <f t="shared" si="2"/>
        <v>359877437.26</v>
      </c>
      <c r="J94" s="101">
        <v>21816105.81</v>
      </c>
      <c r="K94" s="97">
        <v>356728292.11</v>
      </c>
      <c r="L94" s="37">
        <f t="shared" si="3"/>
        <v>378544397.92</v>
      </c>
    </row>
    <row r="95" spans="1:12" ht="12.75">
      <c r="A95" s="217" t="s">
        <v>231</v>
      </c>
      <c r="B95" s="218"/>
      <c r="C95" s="218"/>
      <c r="D95" s="218"/>
      <c r="E95" s="219"/>
      <c r="F95" s="10">
        <v>87</v>
      </c>
      <c r="G95" s="5"/>
      <c r="H95" s="6"/>
      <c r="I95" s="37">
        <f t="shared" si="2"/>
        <v>0</v>
      </c>
      <c r="J95" s="5"/>
      <c r="K95" s="6"/>
      <c r="L95" s="37">
        <f t="shared" si="3"/>
        <v>0</v>
      </c>
    </row>
    <row r="96" spans="1:12" ht="12.75">
      <c r="A96" s="220" t="s">
        <v>177</v>
      </c>
      <c r="B96" s="221"/>
      <c r="C96" s="221"/>
      <c r="D96" s="218"/>
      <c r="E96" s="219"/>
      <c r="F96" s="10">
        <v>88</v>
      </c>
      <c r="G96" s="106">
        <f>SUM(G97:G98)</f>
        <v>8228327.18</v>
      </c>
      <c r="H96" s="107">
        <f>SUM(H97:H98)</f>
        <v>9040068.04</v>
      </c>
      <c r="I96" s="37">
        <f t="shared" si="2"/>
        <v>17268395.22</v>
      </c>
      <c r="J96" s="106">
        <f>SUM(J97:J98)</f>
        <v>864156.39</v>
      </c>
      <c r="K96" s="107">
        <f>SUM(K97:K98)</f>
        <v>-67351870.27</v>
      </c>
      <c r="L96" s="37">
        <f t="shared" si="3"/>
        <v>-66487713.879999995</v>
      </c>
    </row>
    <row r="97" spans="1:12" ht="12.75">
      <c r="A97" s="217" t="s">
        <v>232</v>
      </c>
      <c r="B97" s="218"/>
      <c r="C97" s="218"/>
      <c r="D97" s="218"/>
      <c r="E97" s="219"/>
      <c r="F97" s="10">
        <v>89</v>
      </c>
      <c r="G97" s="101">
        <v>8228327.18</v>
      </c>
      <c r="H97" s="97">
        <v>9040068.04</v>
      </c>
      <c r="I97" s="37">
        <f t="shared" si="2"/>
        <v>17268395.22</v>
      </c>
      <c r="J97" s="101">
        <v>864156.39</v>
      </c>
      <c r="K97" s="97"/>
      <c r="L97" s="37">
        <f t="shared" si="3"/>
        <v>864156.39</v>
      </c>
    </row>
    <row r="98" spans="1:12" ht="12.75">
      <c r="A98" s="217" t="s">
        <v>290</v>
      </c>
      <c r="B98" s="218"/>
      <c r="C98" s="218"/>
      <c r="D98" s="218"/>
      <c r="E98" s="219"/>
      <c r="F98" s="10">
        <v>90</v>
      </c>
      <c r="G98" s="5"/>
      <c r="H98" s="6"/>
      <c r="I98" s="37">
        <f t="shared" si="2"/>
        <v>0</v>
      </c>
      <c r="J98" s="5"/>
      <c r="K98" s="6">
        <v>-67351870.27</v>
      </c>
      <c r="L98" s="37">
        <f t="shared" si="3"/>
        <v>-67351870.27</v>
      </c>
    </row>
    <row r="99" spans="1:12" ht="12.75">
      <c r="A99" s="220" t="s">
        <v>291</v>
      </c>
      <c r="B99" s="221"/>
      <c r="C99" s="221"/>
      <c r="D99" s="218"/>
      <c r="E99" s="219"/>
      <c r="F99" s="10">
        <v>91</v>
      </c>
      <c r="G99" s="5"/>
      <c r="H99" s="6"/>
      <c r="I99" s="37">
        <f t="shared" si="2"/>
        <v>0</v>
      </c>
      <c r="J99" s="5"/>
      <c r="K99" s="6"/>
      <c r="L99" s="37">
        <f t="shared" si="3"/>
        <v>0</v>
      </c>
    </row>
    <row r="100" spans="1:12" ht="12.75">
      <c r="A100" s="220" t="s">
        <v>178</v>
      </c>
      <c r="B100" s="221"/>
      <c r="C100" s="221"/>
      <c r="D100" s="218"/>
      <c r="E100" s="219"/>
      <c r="F100" s="10">
        <v>92</v>
      </c>
      <c r="G100" s="106">
        <f>SUM(G101:G106)</f>
        <v>1985322093.02</v>
      </c>
      <c r="H100" s="107">
        <f>SUM(H101:H106)</f>
        <v>3645296554.7200003</v>
      </c>
      <c r="I100" s="37">
        <f t="shared" si="2"/>
        <v>5630618647.74</v>
      </c>
      <c r="J100" s="106">
        <f>SUM(J101:J106)</f>
        <v>2028484290.45</v>
      </c>
      <c r="K100" s="107">
        <f>SUM(K101:K106)</f>
        <v>3902023267.76</v>
      </c>
      <c r="L100" s="37">
        <f t="shared" si="3"/>
        <v>5930507558.21</v>
      </c>
    </row>
    <row r="101" spans="1:12" ht="12.75">
      <c r="A101" s="217" t="s">
        <v>233</v>
      </c>
      <c r="B101" s="218"/>
      <c r="C101" s="218"/>
      <c r="D101" s="218"/>
      <c r="E101" s="219"/>
      <c r="F101" s="10">
        <v>93</v>
      </c>
      <c r="G101" s="101">
        <v>2752715.21</v>
      </c>
      <c r="H101" s="97">
        <v>932736360.05</v>
      </c>
      <c r="I101" s="37">
        <f t="shared" si="2"/>
        <v>935489075.26</v>
      </c>
      <c r="J101" s="101">
        <v>2383284.22</v>
      </c>
      <c r="K101" s="97">
        <v>1150495968.59</v>
      </c>
      <c r="L101" s="37">
        <f t="shared" si="3"/>
        <v>1152879252.81</v>
      </c>
    </row>
    <row r="102" spans="1:12" ht="12.75">
      <c r="A102" s="217" t="s">
        <v>234</v>
      </c>
      <c r="B102" s="218"/>
      <c r="C102" s="218"/>
      <c r="D102" s="218"/>
      <c r="E102" s="219"/>
      <c r="F102" s="10">
        <v>94</v>
      </c>
      <c r="G102" s="101">
        <v>1955270395.07</v>
      </c>
      <c r="H102" s="97"/>
      <c r="I102" s="37">
        <f t="shared" si="2"/>
        <v>1955270395.07</v>
      </c>
      <c r="J102" s="101">
        <v>2003216781.9</v>
      </c>
      <c r="K102" s="97"/>
      <c r="L102" s="37">
        <f t="shared" si="3"/>
        <v>2003216781.9</v>
      </c>
    </row>
    <row r="103" spans="1:12" ht="12.75">
      <c r="A103" s="217" t="s">
        <v>235</v>
      </c>
      <c r="B103" s="218"/>
      <c r="C103" s="218"/>
      <c r="D103" s="218"/>
      <c r="E103" s="219"/>
      <c r="F103" s="10">
        <v>95</v>
      </c>
      <c r="G103" s="101">
        <v>27298982.74</v>
      </c>
      <c r="H103" s="97">
        <v>2665161559.67</v>
      </c>
      <c r="I103" s="37">
        <f t="shared" si="2"/>
        <v>2692460542.41</v>
      </c>
      <c r="J103" s="101">
        <v>22884224.33</v>
      </c>
      <c r="K103" s="97">
        <v>2663028664.17</v>
      </c>
      <c r="L103" s="37">
        <f t="shared" si="3"/>
        <v>2685912888.5</v>
      </c>
    </row>
    <row r="104" spans="1:12" ht="19.5" customHeight="1">
      <c r="A104" s="217" t="s">
        <v>193</v>
      </c>
      <c r="B104" s="218"/>
      <c r="C104" s="218"/>
      <c r="D104" s="218"/>
      <c r="E104" s="219"/>
      <c r="F104" s="10">
        <v>96</v>
      </c>
      <c r="G104" s="101"/>
      <c r="H104" s="97"/>
      <c r="I104" s="37">
        <f t="shared" si="2"/>
        <v>0</v>
      </c>
      <c r="J104" s="101"/>
      <c r="K104" s="97"/>
      <c r="L104" s="37">
        <f t="shared" si="3"/>
        <v>0</v>
      </c>
    </row>
    <row r="105" spans="1:12" ht="12.75">
      <c r="A105" s="217" t="s">
        <v>292</v>
      </c>
      <c r="B105" s="218"/>
      <c r="C105" s="218"/>
      <c r="D105" s="218"/>
      <c r="E105" s="219"/>
      <c r="F105" s="10">
        <v>97</v>
      </c>
      <c r="G105" s="101"/>
      <c r="H105" s="102">
        <v>3571635</v>
      </c>
      <c r="I105" s="37">
        <f t="shared" si="2"/>
        <v>3571635</v>
      </c>
      <c r="J105" s="101"/>
      <c r="K105" s="102">
        <v>3571635</v>
      </c>
      <c r="L105" s="37">
        <f t="shared" si="3"/>
        <v>3571635</v>
      </c>
    </row>
    <row r="106" spans="1:12" ht="12.75">
      <c r="A106" s="217" t="s">
        <v>293</v>
      </c>
      <c r="B106" s="218"/>
      <c r="C106" s="218"/>
      <c r="D106" s="218"/>
      <c r="E106" s="219"/>
      <c r="F106" s="10">
        <v>98</v>
      </c>
      <c r="G106" s="101"/>
      <c r="H106" s="97">
        <v>43827000</v>
      </c>
      <c r="I106" s="37">
        <f t="shared" si="2"/>
        <v>43827000</v>
      </c>
      <c r="J106" s="101"/>
      <c r="K106" s="97">
        <v>84927000</v>
      </c>
      <c r="L106" s="37">
        <f t="shared" si="3"/>
        <v>84927000</v>
      </c>
    </row>
    <row r="107" spans="1:12" ht="33" customHeight="1">
      <c r="A107" s="220" t="s">
        <v>294</v>
      </c>
      <c r="B107" s="221"/>
      <c r="C107" s="221"/>
      <c r="D107" s="218"/>
      <c r="E107" s="219"/>
      <c r="F107" s="10">
        <v>99</v>
      </c>
      <c r="G107" s="139">
        <v>8388857.08</v>
      </c>
      <c r="H107" s="140"/>
      <c r="I107" s="37">
        <f t="shared" si="2"/>
        <v>8388857.08</v>
      </c>
      <c r="J107" s="139">
        <v>6730751.63</v>
      </c>
      <c r="K107" s="140"/>
      <c r="L107" s="37">
        <f t="shared" si="3"/>
        <v>6730751.63</v>
      </c>
    </row>
    <row r="108" spans="1:12" ht="12.75">
      <c r="A108" s="220" t="s">
        <v>179</v>
      </c>
      <c r="B108" s="221"/>
      <c r="C108" s="221"/>
      <c r="D108" s="218"/>
      <c r="E108" s="219"/>
      <c r="F108" s="10">
        <v>100</v>
      </c>
      <c r="G108" s="106">
        <f>SUM(G109:G110)</f>
        <v>10165273.44</v>
      </c>
      <c r="H108" s="107">
        <f>SUM(H109:H110)</f>
        <v>98950633.11</v>
      </c>
      <c r="I108" s="37">
        <f t="shared" si="2"/>
        <v>109115906.55</v>
      </c>
      <c r="J108" s="106">
        <f>SUM(J109:J110)</f>
        <v>9644795.09</v>
      </c>
      <c r="K108" s="107">
        <f>SUM(K109:K110)</f>
        <v>103538269.81</v>
      </c>
      <c r="L108" s="37">
        <f t="shared" si="3"/>
        <v>113183064.9</v>
      </c>
    </row>
    <row r="109" spans="1:12" ht="12.75">
      <c r="A109" s="217" t="s">
        <v>236</v>
      </c>
      <c r="B109" s="218"/>
      <c r="C109" s="218"/>
      <c r="D109" s="218"/>
      <c r="E109" s="219"/>
      <c r="F109" s="10">
        <v>101</v>
      </c>
      <c r="G109" s="101">
        <v>10165273.44</v>
      </c>
      <c r="H109" s="97">
        <v>97070252.32</v>
      </c>
      <c r="I109" s="37">
        <f t="shared" si="2"/>
        <v>107235525.75999999</v>
      </c>
      <c r="J109" s="101">
        <v>9644795.09</v>
      </c>
      <c r="K109" s="97">
        <v>101657889.02</v>
      </c>
      <c r="L109" s="37">
        <f t="shared" si="3"/>
        <v>111302684.11</v>
      </c>
    </row>
    <row r="110" spans="1:12" ht="12.75">
      <c r="A110" s="217" t="s">
        <v>237</v>
      </c>
      <c r="B110" s="218"/>
      <c r="C110" s="218"/>
      <c r="D110" s="218"/>
      <c r="E110" s="219"/>
      <c r="F110" s="10">
        <v>102</v>
      </c>
      <c r="G110" s="101"/>
      <c r="H110" s="97">
        <v>1880380.79</v>
      </c>
      <c r="I110" s="37">
        <f t="shared" si="2"/>
        <v>1880380.79</v>
      </c>
      <c r="J110" s="101"/>
      <c r="K110" s="97">
        <v>1880380.79</v>
      </c>
      <c r="L110" s="37">
        <f t="shared" si="3"/>
        <v>1880380.79</v>
      </c>
    </row>
    <row r="111" spans="1:12" ht="12.75">
      <c r="A111" s="220" t="s">
        <v>180</v>
      </c>
      <c r="B111" s="221"/>
      <c r="C111" s="221"/>
      <c r="D111" s="218"/>
      <c r="E111" s="219"/>
      <c r="F111" s="10">
        <v>103</v>
      </c>
      <c r="G111" s="106">
        <f>SUM(G112:G113)</f>
        <v>499478.21</v>
      </c>
      <c r="H111" s="107">
        <f>SUM(H112:H113)</f>
        <v>33963904.42</v>
      </c>
      <c r="I111" s="37">
        <f t="shared" si="2"/>
        <v>34463382.63</v>
      </c>
      <c r="J111" s="106">
        <f>SUM(J112:J113)</f>
        <v>2615212.5</v>
      </c>
      <c r="K111" s="107">
        <f>SUM(K112:K113)</f>
        <v>49027745.13</v>
      </c>
      <c r="L111" s="37">
        <f t="shared" si="3"/>
        <v>51642957.63</v>
      </c>
    </row>
    <row r="112" spans="1:12" ht="12.75">
      <c r="A112" s="217" t="s">
        <v>238</v>
      </c>
      <c r="B112" s="218"/>
      <c r="C112" s="218"/>
      <c r="D112" s="218"/>
      <c r="E112" s="219"/>
      <c r="F112" s="10">
        <v>104</v>
      </c>
      <c r="G112" s="5">
        <v>499478.21</v>
      </c>
      <c r="H112" s="97">
        <v>33963904.42</v>
      </c>
      <c r="I112" s="37">
        <f t="shared" si="2"/>
        <v>34463382.63</v>
      </c>
      <c r="J112" s="101">
        <v>2615212.5</v>
      </c>
      <c r="K112" s="97">
        <v>49027745.13</v>
      </c>
      <c r="L112" s="37">
        <f t="shared" si="3"/>
        <v>51642957.63</v>
      </c>
    </row>
    <row r="113" spans="1:12" ht="12.75">
      <c r="A113" s="217" t="s">
        <v>239</v>
      </c>
      <c r="B113" s="218"/>
      <c r="C113" s="218"/>
      <c r="D113" s="218"/>
      <c r="E113" s="219"/>
      <c r="F113" s="10">
        <v>105</v>
      </c>
      <c r="G113" s="5"/>
      <c r="H113" s="97"/>
      <c r="I113" s="37">
        <f t="shared" si="2"/>
        <v>0</v>
      </c>
      <c r="J113" s="101"/>
      <c r="K113" s="97"/>
      <c r="L113" s="37">
        <f t="shared" si="3"/>
        <v>0</v>
      </c>
    </row>
    <row r="114" spans="1:12" ht="12.75">
      <c r="A114" s="220" t="s">
        <v>295</v>
      </c>
      <c r="B114" s="221"/>
      <c r="C114" s="221"/>
      <c r="D114" s="218"/>
      <c r="E114" s="219"/>
      <c r="F114" s="10">
        <v>106</v>
      </c>
      <c r="G114" s="5"/>
      <c r="H114" s="6"/>
      <c r="I114" s="37">
        <f t="shared" si="2"/>
        <v>0</v>
      </c>
      <c r="J114" s="5"/>
      <c r="K114" s="6"/>
      <c r="L114" s="37">
        <f t="shared" si="3"/>
        <v>0</v>
      </c>
    </row>
    <row r="115" spans="1:12" ht="12.75">
      <c r="A115" s="220" t="s">
        <v>181</v>
      </c>
      <c r="B115" s="221"/>
      <c r="C115" s="221"/>
      <c r="D115" s="218"/>
      <c r="E115" s="219"/>
      <c r="F115" s="10">
        <v>107</v>
      </c>
      <c r="G115" s="106">
        <f>SUM(G116:G118)</f>
        <v>0</v>
      </c>
      <c r="H115" s="107">
        <f>SUM(H116:H118)</f>
        <v>350056575.34</v>
      </c>
      <c r="I115" s="37">
        <f t="shared" si="2"/>
        <v>350056575.34</v>
      </c>
      <c r="J115" s="106">
        <f>SUM(J116:J118)</f>
        <v>0</v>
      </c>
      <c r="K115" s="107">
        <f>SUM(K116:K118)</f>
        <v>400197260.27</v>
      </c>
      <c r="L115" s="37">
        <f t="shared" si="3"/>
        <v>400197260.27</v>
      </c>
    </row>
    <row r="116" spans="1:12" ht="12.75">
      <c r="A116" s="217" t="s">
        <v>221</v>
      </c>
      <c r="B116" s="218"/>
      <c r="C116" s="218"/>
      <c r="D116" s="218"/>
      <c r="E116" s="219"/>
      <c r="F116" s="10">
        <v>108</v>
      </c>
      <c r="G116" s="5"/>
      <c r="H116" s="97">
        <v>350056575.34</v>
      </c>
      <c r="I116" s="37">
        <f t="shared" si="2"/>
        <v>350056575.34</v>
      </c>
      <c r="J116" s="5"/>
      <c r="K116" s="97">
        <v>400197260.27</v>
      </c>
      <c r="L116" s="37">
        <f t="shared" si="3"/>
        <v>400197260.27</v>
      </c>
    </row>
    <row r="117" spans="1:12" ht="12.75">
      <c r="A117" s="217" t="s">
        <v>222</v>
      </c>
      <c r="B117" s="218"/>
      <c r="C117" s="218"/>
      <c r="D117" s="218"/>
      <c r="E117" s="219"/>
      <c r="F117" s="10">
        <v>109</v>
      </c>
      <c r="G117" s="5"/>
      <c r="H117" s="6"/>
      <c r="I117" s="37">
        <f t="shared" si="2"/>
        <v>0</v>
      </c>
      <c r="J117" s="5"/>
      <c r="K117" s="6"/>
      <c r="L117" s="37">
        <f t="shared" si="3"/>
        <v>0</v>
      </c>
    </row>
    <row r="118" spans="1:12" ht="12.75">
      <c r="A118" s="217" t="s">
        <v>223</v>
      </c>
      <c r="B118" s="218"/>
      <c r="C118" s="218"/>
      <c r="D118" s="218"/>
      <c r="E118" s="219"/>
      <c r="F118" s="10">
        <v>110</v>
      </c>
      <c r="G118" s="5"/>
      <c r="H118" s="6"/>
      <c r="I118" s="37">
        <f t="shared" si="2"/>
        <v>0</v>
      </c>
      <c r="J118" s="5"/>
      <c r="K118" s="6"/>
      <c r="L118" s="37">
        <f t="shared" si="3"/>
        <v>0</v>
      </c>
    </row>
    <row r="119" spans="1:12" ht="12.75">
      <c r="A119" s="220" t="s">
        <v>182</v>
      </c>
      <c r="B119" s="221"/>
      <c r="C119" s="221"/>
      <c r="D119" s="218"/>
      <c r="E119" s="219"/>
      <c r="F119" s="10">
        <v>111</v>
      </c>
      <c r="G119" s="106">
        <f>SUM(G120:G123)</f>
        <v>14529161.59</v>
      </c>
      <c r="H119" s="107">
        <f>SUM(H120:H123)</f>
        <v>188191899.97</v>
      </c>
      <c r="I119" s="37">
        <f t="shared" si="2"/>
        <v>202721061.56</v>
      </c>
      <c r="J119" s="106">
        <f>SUM(J120:J123)</f>
        <v>4529799.89</v>
      </c>
      <c r="K119" s="107">
        <f>SUM(K120:K123)</f>
        <v>183864551.72</v>
      </c>
      <c r="L119" s="37">
        <f t="shared" si="3"/>
        <v>188394351.60999998</v>
      </c>
    </row>
    <row r="120" spans="1:12" ht="12.75">
      <c r="A120" s="217" t="s">
        <v>224</v>
      </c>
      <c r="B120" s="218"/>
      <c r="C120" s="218"/>
      <c r="D120" s="218"/>
      <c r="E120" s="219"/>
      <c r="F120" s="10">
        <v>112</v>
      </c>
      <c r="G120" s="101">
        <v>2547239.03</v>
      </c>
      <c r="H120" s="97">
        <v>84698307.17</v>
      </c>
      <c r="I120" s="37">
        <f t="shared" si="2"/>
        <v>87245546.2</v>
      </c>
      <c r="J120" s="101">
        <v>1391958.4</v>
      </c>
      <c r="K120" s="97">
        <v>89050655.41</v>
      </c>
      <c r="L120" s="37">
        <f t="shared" si="3"/>
        <v>90442613.81</v>
      </c>
    </row>
    <row r="121" spans="1:12" ht="12.75">
      <c r="A121" s="217" t="s">
        <v>225</v>
      </c>
      <c r="B121" s="218"/>
      <c r="C121" s="218"/>
      <c r="D121" s="218"/>
      <c r="E121" s="219"/>
      <c r="F121" s="10">
        <v>113</v>
      </c>
      <c r="G121" s="101">
        <v>1725.13</v>
      </c>
      <c r="H121" s="97">
        <v>17205005.27</v>
      </c>
      <c r="I121" s="37">
        <f t="shared" si="2"/>
        <v>17206730.4</v>
      </c>
      <c r="J121" s="101">
        <v>121.53</v>
      </c>
      <c r="K121" s="97">
        <v>23004209.51</v>
      </c>
      <c r="L121" s="37">
        <f t="shared" si="3"/>
        <v>23004331.040000003</v>
      </c>
    </row>
    <row r="122" spans="1:12" ht="12.75">
      <c r="A122" s="217" t="s">
        <v>226</v>
      </c>
      <c r="B122" s="218"/>
      <c r="C122" s="218"/>
      <c r="D122" s="218"/>
      <c r="E122" s="219"/>
      <c r="F122" s="10">
        <v>114</v>
      </c>
      <c r="G122" s="101"/>
      <c r="H122" s="97"/>
      <c r="I122" s="37">
        <f t="shared" si="2"/>
        <v>0</v>
      </c>
      <c r="J122" s="101"/>
      <c r="K122" s="97"/>
      <c r="L122" s="37">
        <f t="shared" si="3"/>
        <v>0</v>
      </c>
    </row>
    <row r="123" spans="1:12" ht="12.75">
      <c r="A123" s="217" t="s">
        <v>227</v>
      </c>
      <c r="B123" s="218"/>
      <c r="C123" s="218"/>
      <c r="D123" s="218"/>
      <c r="E123" s="219"/>
      <c r="F123" s="10">
        <v>115</v>
      </c>
      <c r="G123" s="101">
        <v>11980197.43</v>
      </c>
      <c r="H123" s="97">
        <v>86288587.53</v>
      </c>
      <c r="I123" s="37">
        <f t="shared" si="2"/>
        <v>98268784.96000001</v>
      </c>
      <c r="J123" s="101">
        <v>3137719.96</v>
      </c>
      <c r="K123" s="97">
        <v>71809686.8</v>
      </c>
      <c r="L123" s="37">
        <f t="shared" si="3"/>
        <v>74947406.75999999</v>
      </c>
    </row>
    <row r="124" spans="1:12" ht="26.25" customHeight="1">
      <c r="A124" s="220" t="s">
        <v>183</v>
      </c>
      <c r="B124" s="221"/>
      <c r="C124" s="221"/>
      <c r="D124" s="218"/>
      <c r="E124" s="219"/>
      <c r="F124" s="10">
        <v>116</v>
      </c>
      <c r="G124" s="106">
        <f>SUM(G125:G126)</f>
        <v>9019142.74</v>
      </c>
      <c r="H124" s="107">
        <f>SUM(H125:H126)</f>
        <v>167434736.84</v>
      </c>
      <c r="I124" s="37">
        <f t="shared" si="2"/>
        <v>176453879.58</v>
      </c>
      <c r="J124" s="106">
        <f>SUM(J125:J126)</f>
        <v>19810.46</v>
      </c>
      <c r="K124" s="107">
        <f>SUM(K125:K126)</f>
        <v>161299591.39</v>
      </c>
      <c r="L124" s="37">
        <f t="shared" si="3"/>
        <v>161319401.85</v>
      </c>
    </row>
    <row r="125" spans="1:12" ht="12.75">
      <c r="A125" s="217" t="s">
        <v>228</v>
      </c>
      <c r="B125" s="218"/>
      <c r="C125" s="218"/>
      <c r="D125" s="218"/>
      <c r="E125" s="219"/>
      <c r="F125" s="10">
        <v>117</v>
      </c>
      <c r="G125" s="5"/>
      <c r="H125" s="6"/>
      <c r="I125" s="37">
        <f t="shared" si="2"/>
        <v>0</v>
      </c>
      <c r="J125" s="5"/>
      <c r="K125" s="6"/>
      <c r="L125" s="37">
        <f t="shared" si="3"/>
        <v>0</v>
      </c>
    </row>
    <row r="126" spans="1:12" ht="12.75">
      <c r="A126" s="217" t="s">
        <v>229</v>
      </c>
      <c r="B126" s="218"/>
      <c r="C126" s="218"/>
      <c r="D126" s="218"/>
      <c r="E126" s="219"/>
      <c r="F126" s="10">
        <v>118</v>
      </c>
      <c r="G126" s="101">
        <v>9019142.74</v>
      </c>
      <c r="H126" s="97">
        <v>167434736.84</v>
      </c>
      <c r="I126" s="37">
        <f t="shared" si="2"/>
        <v>176453879.58</v>
      </c>
      <c r="J126" s="101">
        <v>19810.46</v>
      </c>
      <c r="K126" s="97">
        <v>161299591.39</v>
      </c>
      <c r="L126" s="37">
        <f t="shared" si="3"/>
        <v>161319401.85</v>
      </c>
    </row>
    <row r="127" spans="1:12" ht="12.75">
      <c r="A127" s="220" t="s">
        <v>184</v>
      </c>
      <c r="B127" s="221"/>
      <c r="C127" s="221"/>
      <c r="D127" s="218"/>
      <c r="E127" s="219"/>
      <c r="F127" s="10">
        <v>119</v>
      </c>
      <c r="G127" s="106">
        <f>G79+G99+G100+G107+G108+G111+G114+G115+G119+G124</f>
        <v>2177773092.8599997</v>
      </c>
      <c r="H127" s="107">
        <f>H79+H99+H100+H107+H108+H111+H114+H115+H119+H124</f>
        <v>5800621513.630001</v>
      </c>
      <c r="I127" s="37">
        <f t="shared" si="2"/>
        <v>7978394606.490001</v>
      </c>
      <c r="J127" s="106">
        <f>J79+J99+J100+J107+J108+J111+J114+J115+J119+J124</f>
        <v>2209411158.4300003</v>
      </c>
      <c r="K127" s="107">
        <f>K79+K99+K100+K107+K108+K111+K114+K115+K119+K124</f>
        <v>6108917149.300001</v>
      </c>
      <c r="L127" s="37">
        <f t="shared" si="3"/>
        <v>8318328307.730001</v>
      </c>
    </row>
    <row r="128" spans="1:12" ht="12.75">
      <c r="A128" s="223" t="s">
        <v>32</v>
      </c>
      <c r="B128" s="224"/>
      <c r="C128" s="224"/>
      <c r="D128" s="226"/>
      <c r="E128" s="227"/>
      <c r="F128" s="12">
        <v>120</v>
      </c>
      <c r="G128" s="141">
        <v>82647220</v>
      </c>
      <c r="H128" s="136">
        <v>1112471074.84</v>
      </c>
      <c r="I128" s="38">
        <f t="shared" si="2"/>
        <v>1195118294.84</v>
      </c>
      <c r="J128" s="141"/>
      <c r="K128" s="136">
        <v>1148133187.04</v>
      </c>
      <c r="L128" s="38">
        <f t="shared" si="3"/>
        <v>1148133187.04</v>
      </c>
    </row>
    <row r="129" spans="1:12" ht="12.75">
      <c r="A129" s="228" t="s">
        <v>396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30"/>
    </row>
    <row r="130" spans="1:12" ht="12.75">
      <c r="A130" s="231" t="s">
        <v>54</v>
      </c>
      <c r="B130" s="232"/>
      <c r="C130" s="232"/>
      <c r="D130" s="232"/>
      <c r="E130" s="232"/>
      <c r="F130" s="9">
        <v>121</v>
      </c>
      <c r="G130" s="103">
        <f>SUM(G131:G132)</f>
        <v>0</v>
      </c>
      <c r="H130" s="104">
        <f>SUM(H131:H132)</f>
        <v>0</v>
      </c>
      <c r="I130" s="105">
        <f>G130+H130</f>
        <v>0</v>
      </c>
      <c r="J130" s="103">
        <f>SUM(J131:J132)</f>
        <v>0</v>
      </c>
      <c r="K130" s="104">
        <f>SUM(K131:K132)</f>
        <v>0</v>
      </c>
      <c r="L130" s="105">
        <f>J130+K130</f>
        <v>0</v>
      </c>
    </row>
    <row r="131" spans="1:12" ht="12.75">
      <c r="A131" s="220" t="s">
        <v>96</v>
      </c>
      <c r="B131" s="221"/>
      <c r="C131" s="221"/>
      <c r="D131" s="221"/>
      <c r="E131" s="222"/>
      <c r="F131" s="10">
        <v>122</v>
      </c>
      <c r="G131" s="5"/>
      <c r="H131" s="6"/>
      <c r="I131" s="37">
        <f>G131+H131</f>
        <v>0</v>
      </c>
      <c r="J131" s="5"/>
      <c r="K131" s="6"/>
      <c r="L131" s="37">
        <f>J131+K131</f>
        <v>0</v>
      </c>
    </row>
    <row r="132" spans="1:12" ht="12.75">
      <c r="A132" s="223" t="s">
        <v>97</v>
      </c>
      <c r="B132" s="224"/>
      <c r="C132" s="224"/>
      <c r="D132" s="224"/>
      <c r="E132" s="225"/>
      <c r="F132" s="11">
        <v>123</v>
      </c>
      <c r="G132" s="7"/>
      <c r="H132" s="8"/>
      <c r="I132" s="38">
        <f>G132+H132</f>
        <v>0</v>
      </c>
      <c r="J132" s="7"/>
      <c r="K132" s="8"/>
      <c r="L132" s="38">
        <f>J132+K132</f>
        <v>0</v>
      </c>
    </row>
    <row r="133" spans="1:12" ht="12.75">
      <c r="A133" s="22" t="s">
        <v>368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8:E8"/>
    <mergeCell ref="A9:E9"/>
    <mergeCell ref="A12:E12"/>
    <mergeCell ref="A13:E13"/>
    <mergeCell ref="A25:E25"/>
    <mergeCell ref="A26:E26"/>
    <mergeCell ref="A23:E23"/>
    <mergeCell ref="A1:K1"/>
    <mergeCell ref="A2:K2"/>
    <mergeCell ref="J4:L4"/>
    <mergeCell ref="A6:E6"/>
    <mergeCell ref="K3:L3"/>
    <mergeCell ref="F3:G3"/>
    <mergeCell ref="A4:E5"/>
    <mergeCell ref="A27:E27"/>
    <mergeCell ref="A28:E28"/>
    <mergeCell ref="F4:F5"/>
    <mergeCell ref="G4:I4"/>
    <mergeCell ref="A24:E24"/>
    <mergeCell ref="A22:E22"/>
    <mergeCell ref="A16:E16"/>
    <mergeCell ref="A7:L7"/>
    <mergeCell ref="A10:E10"/>
    <mergeCell ref="A11:E11"/>
    <mergeCell ref="A31:E31"/>
    <mergeCell ref="A14:E14"/>
    <mergeCell ref="A17:E17"/>
    <mergeCell ref="A18:E18"/>
    <mergeCell ref="A19:E19"/>
    <mergeCell ref="A20:E20"/>
    <mergeCell ref="A29:E29"/>
    <mergeCell ref="A30:E30"/>
    <mergeCell ref="A15:E15"/>
    <mergeCell ref="A21:E21"/>
    <mergeCell ref="A32:E32"/>
    <mergeCell ref="A33:E33"/>
    <mergeCell ref="A34:E34"/>
    <mergeCell ref="A35:E35"/>
    <mergeCell ref="A36:E36"/>
    <mergeCell ref="A37:E37"/>
    <mergeCell ref="A56:E56"/>
    <mergeCell ref="A41:E41"/>
    <mergeCell ref="A42:E42"/>
    <mergeCell ref="A43:E43"/>
    <mergeCell ref="A44:E44"/>
    <mergeCell ref="A45:E45"/>
    <mergeCell ref="A46:E46"/>
    <mergeCell ref="A47:E47"/>
    <mergeCell ref="A52:E52"/>
    <mergeCell ref="A53:E53"/>
    <mergeCell ref="A65:E65"/>
    <mergeCell ref="A38:E38"/>
    <mergeCell ref="A55:E55"/>
    <mergeCell ref="A40:E40"/>
    <mergeCell ref="A48:E48"/>
    <mergeCell ref="A49:E49"/>
    <mergeCell ref="A50:E50"/>
    <mergeCell ref="A51:E51"/>
    <mergeCell ref="A54:E54"/>
    <mergeCell ref="A39:E39"/>
    <mergeCell ref="A61:E61"/>
    <mergeCell ref="A62:E62"/>
    <mergeCell ref="A66:E66"/>
    <mergeCell ref="A67:E67"/>
    <mergeCell ref="A57:E57"/>
    <mergeCell ref="A58:E58"/>
    <mergeCell ref="A59:E59"/>
    <mergeCell ref="A60:E60"/>
    <mergeCell ref="A63:E63"/>
    <mergeCell ref="A64:E64"/>
    <mergeCell ref="A68:E68"/>
    <mergeCell ref="A69:E69"/>
    <mergeCell ref="A70:E70"/>
    <mergeCell ref="A87:E87"/>
    <mergeCell ref="A73:E73"/>
    <mergeCell ref="A74:E74"/>
    <mergeCell ref="A75:E75"/>
    <mergeCell ref="A76:E76"/>
    <mergeCell ref="A77:E77"/>
    <mergeCell ref="A78:L78"/>
    <mergeCell ref="A82:E82"/>
    <mergeCell ref="A83:E83"/>
    <mergeCell ref="A84:E84"/>
    <mergeCell ref="A85:E85"/>
    <mergeCell ref="A79:E79"/>
    <mergeCell ref="A71:E71"/>
    <mergeCell ref="A80:E80"/>
    <mergeCell ref="A81:E81"/>
    <mergeCell ref="A72:E72"/>
    <mergeCell ref="A104:E104"/>
    <mergeCell ref="A89:E89"/>
    <mergeCell ref="A90:E90"/>
    <mergeCell ref="A91:E91"/>
    <mergeCell ref="A92:E92"/>
    <mergeCell ref="A93:E93"/>
    <mergeCell ref="A94:E94"/>
    <mergeCell ref="A95:E95"/>
    <mergeCell ref="A100:E100"/>
    <mergeCell ref="A101:E101"/>
    <mergeCell ref="A86:E86"/>
    <mergeCell ref="A103:E103"/>
    <mergeCell ref="A88:E88"/>
    <mergeCell ref="A96:E96"/>
    <mergeCell ref="A97:E97"/>
    <mergeCell ref="A98:E98"/>
    <mergeCell ref="A99:E99"/>
    <mergeCell ref="A102:E102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13:E113"/>
    <mergeCell ref="A114:E114"/>
    <mergeCell ref="A115:E115"/>
    <mergeCell ref="A116:E116"/>
    <mergeCell ref="A119:E119"/>
    <mergeCell ref="A120:E120"/>
    <mergeCell ref="A122:E122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</mergeCells>
  <conditionalFormatting sqref="G95:L95 G98:L98">
    <cfRule type="cellIs" priority="2" dxfId="0" operator="greaterThan" stopIfTrue="1">
      <formula>0</formula>
    </cfRule>
  </conditionalFormatting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77" max="255" man="1"/>
  </rowBreaks>
  <ignoredErrors>
    <ignoredError sqref="I8 I72 I79:I80" formula="1"/>
    <ignoredError sqref="I9:I36 I39:I41 I42:I69 I73:I77 I81:I100 I108:I117 I118:I125 I127" formula="1" formulaRange="1"/>
    <ignoredError sqref="I37:I38 I70:I71 I101:I102 G100:H100 J100 I103:I107 I126 I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0" zoomScalePageLayoutView="0" workbookViewId="0" topLeftCell="A82">
      <selection activeCell="K76" sqref="K76"/>
    </sheetView>
  </sheetViews>
  <sheetFormatPr defaultColWidth="9.140625" defaultRowHeight="12.75"/>
  <cols>
    <col min="1" max="16384" width="9.140625" style="35" customWidth="1"/>
  </cols>
  <sheetData>
    <row r="1" spans="1:12" ht="15.75">
      <c r="A1" s="250" t="s">
        <v>371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2.75">
      <c r="A2" s="246" t="s">
        <v>395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2.75">
      <c r="A3" s="23"/>
      <c r="B3" s="24"/>
      <c r="C3" s="24"/>
      <c r="D3" s="31"/>
      <c r="E3" s="31"/>
      <c r="F3" s="31"/>
      <c r="G3" s="31"/>
      <c r="H3" s="31"/>
      <c r="I3" s="13"/>
      <c r="J3" s="13"/>
      <c r="K3" s="251" t="s">
        <v>57</v>
      </c>
      <c r="L3" s="251"/>
    </row>
    <row r="4" spans="1:12" ht="12.75" customHeight="1">
      <c r="A4" s="239" t="s">
        <v>1</v>
      </c>
      <c r="B4" s="240"/>
      <c r="C4" s="240"/>
      <c r="D4" s="240"/>
      <c r="E4" s="240"/>
      <c r="F4" s="239" t="s">
        <v>219</v>
      </c>
      <c r="G4" s="239" t="s">
        <v>369</v>
      </c>
      <c r="H4" s="240"/>
      <c r="I4" s="240"/>
      <c r="J4" s="239" t="s">
        <v>370</v>
      </c>
      <c r="K4" s="240"/>
      <c r="L4" s="240"/>
    </row>
    <row r="5" spans="1:12" ht="12.75">
      <c r="A5" s="240"/>
      <c r="B5" s="240"/>
      <c r="C5" s="240"/>
      <c r="D5" s="240"/>
      <c r="E5" s="240"/>
      <c r="F5" s="240"/>
      <c r="G5" s="39" t="s">
        <v>358</v>
      </c>
      <c r="H5" s="39" t="s">
        <v>359</v>
      </c>
      <c r="I5" s="39" t="s">
        <v>360</v>
      </c>
      <c r="J5" s="39" t="s">
        <v>358</v>
      </c>
      <c r="K5" s="39" t="s">
        <v>359</v>
      </c>
      <c r="L5" s="39" t="s">
        <v>360</v>
      </c>
    </row>
    <row r="6" spans="1:12" ht="12.75">
      <c r="A6" s="239">
        <v>1</v>
      </c>
      <c r="B6" s="239"/>
      <c r="C6" s="239"/>
      <c r="D6" s="239"/>
      <c r="E6" s="239"/>
      <c r="F6" s="40">
        <v>2</v>
      </c>
      <c r="G6" s="40">
        <v>3</v>
      </c>
      <c r="H6" s="40">
        <v>4</v>
      </c>
      <c r="I6" s="40" t="s">
        <v>55</v>
      </c>
      <c r="J6" s="40">
        <v>6</v>
      </c>
      <c r="K6" s="40">
        <v>7</v>
      </c>
      <c r="L6" s="40" t="s">
        <v>56</v>
      </c>
    </row>
    <row r="7" spans="1:12" ht="12.75">
      <c r="A7" s="231" t="s">
        <v>98</v>
      </c>
      <c r="B7" s="232"/>
      <c r="C7" s="232"/>
      <c r="D7" s="232"/>
      <c r="E7" s="234"/>
      <c r="F7" s="9">
        <v>124</v>
      </c>
      <c r="G7" s="103">
        <f>SUM(G8:G15)</f>
        <v>79001361.37999998</v>
      </c>
      <c r="H7" s="104">
        <f>SUM(H8:H15)</f>
        <v>459732867.99</v>
      </c>
      <c r="I7" s="105">
        <f>G7+H7</f>
        <v>538734229.37</v>
      </c>
      <c r="J7" s="103">
        <f>SUM(J8:J15)</f>
        <v>79484410.89999999</v>
      </c>
      <c r="K7" s="104">
        <f>SUM(K8:K15)</f>
        <v>419079255.42000014</v>
      </c>
      <c r="L7" s="105">
        <f>J7+K7</f>
        <v>498563666.3200001</v>
      </c>
    </row>
    <row r="8" spans="1:12" ht="12.75">
      <c r="A8" s="217" t="s">
        <v>194</v>
      </c>
      <c r="B8" s="218"/>
      <c r="C8" s="218"/>
      <c r="D8" s="218"/>
      <c r="E8" s="219"/>
      <c r="F8" s="10">
        <v>125</v>
      </c>
      <c r="G8" s="5">
        <v>78768769.02999999</v>
      </c>
      <c r="H8" s="6">
        <v>633391477.6</v>
      </c>
      <c r="I8" s="37">
        <f aca="true" t="shared" si="0" ref="I8:I71">G8+H8</f>
        <v>712160246.63</v>
      </c>
      <c r="J8" s="5">
        <v>79288421.47999999</v>
      </c>
      <c r="K8" s="6">
        <v>539004568.3400002</v>
      </c>
      <c r="L8" s="37">
        <f aca="true" t="shared" si="1" ref="L8:L71">J8+K8</f>
        <v>618292989.8200002</v>
      </c>
    </row>
    <row r="9" spans="1:12" ht="12.75">
      <c r="A9" s="217" t="s">
        <v>195</v>
      </c>
      <c r="B9" s="218"/>
      <c r="C9" s="218"/>
      <c r="D9" s="218"/>
      <c r="E9" s="219"/>
      <c r="F9" s="10">
        <v>126</v>
      </c>
      <c r="G9" s="5">
        <v>0</v>
      </c>
      <c r="H9" s="6">
        <v>0</v>
      </c>
      <c r="I9" s="37">
        <f t="shared" si="0"/>
        <v>0</v>
      </c>
      <c r="J9" s="5">
        <v>0</v>
      </c>
      <c r="K9" s="6">
        <v>0</v>
      </c>
      <c r="L9" s="37">
        <f t="shared" si="1"/>
        <v>0</v>
      </c>
    </row>
    <row r="10" spans="1:12" ht="25.5" customHeight="1">
      <c r="A10" s="217" t="s">
        <v>196</v>
      </c>
      <c r="B10" s="218"/>
      <c r="C10" s="218"/>
      <c r="D10" s="218"/>
      <c r="E10" s="219"/>
      <c r="F10" s="10">
        <v>127</v>
      </c>
      <c r="G10" s="5">
        <v>0</v>
      </c>
      <c r="H10" s="6">
        <v>-21312619.5</v>
      </c>
      <c r="I10" s="37">
        <f t="shared" si="0"/>
        <v>-21312619.5</v>
      </c>
      <c r="J10" s="5">
        <v>0</v>
      </c>
      <c r="K10" s="6">
        <v>-14710834.399999999</v>
      </c>
      <c r="L10" s="37">
        <f t="shared" si="1"/>
        <v>-14710834.399999999</v>
      </c>
    </row>
    <row r="11" spans="1:12" ht="12.75">
      <c r="A11" s="217" t="s">
        <v>197</v>
      </c>
      <c r="B11" s="218"/>
      <c r="C11" s="218"/>
      <c r="D11" s="218"/>
      <c r="E11" s="219"/>
      <c r="F11" s="10">
        <v>128</v>
      </c>
      <c r="G11" s="5">
        <v>-19426.759999999995</v>
      </c>
      <c r="H11" s="6">
        <v>-93369699.65</v>
      </c>
      <c r="I11" s="37">
        <f t="shared" si="0"/>
        <v>-93389126.41000001</v>
      </c>
      <c r="J11" s="5">
        <v>-7301.630000000005</v>
      </c>
      <c r="K11" s="6">
        <v>-85746362.86</v>
      </c>
      <c r="L11" s="37">
        <f t="shared" si="1"/>
        <v>-85753664.49</v>
      </c>
    </row>
    <row r="12" spans="1:12" ht="12.75">
      <c r="A12" s="217" t="s">
        <v>198</v>
      </c>
      <c r="B12" s="218"/>
      <c r="C12" s="218"/>
      <c r="D12" s="218"/>
      <c r="E12" s="219"/>
      <c r="F12" s="10">
        <v>129</v>
      </c>
      <c r="G12" s="5">
        <v>0</v>
      </c>
      <c r="H12" s="6">
        <v>0</v>
      </c>
      <c r="I12" s="37">
        <f t="shared" si="0"/>
        <v>0</v>
      </c>
      <c r="J12" s="5">
        <v>0</v>
      </c>
      <c r="K12" s="6">
        <v>0</v>
      </c>
      <c r="L12" s="37">
        <f t="shared" si="1"/>
        <v>0</v>
      </c>
    </row>
    <row r="13" spans="1:12" ht="12.75">
      <c r="A13" s="217" t="s">
        <v>199</v>
      </c>
      <c r="B13" s="218"/>
      <c r="C13" s="218"/>
      <c r="D13" s="218"/>
      <c r="E13" s="219"/>
      <c r="F13" s="10">
        <v>130</v>
      </c>
      <c r="G13" s="5">
        <v>275869.32999999996</v>
      </c>
      <c r="H13" s="6">
        <v>-47949009.70000005</v>
      </c>
      <c r="I13" s="37">
        <f t="shared" si="0"/>
        <v>-47673140.37000005</v>
      </c>
      <c r="J13" s="5">
        <v>223473.28</v>
      </c>
      <c r="K13" s="6">
        <v>-9803304.969999999</v>
      </c>
      <c r="L13" s="37">
        <f t="shared" si="1"/>
        <v>-9579831.69</v>
      </c>
    </row>
    <row r="14" spans="1:12" ht="12.75">
      <c r="A14" s="217" t="s">
        <v>200</v>
      </c>
      <c r="B14" s="218"/>
      <c r="C14" s="218"/>
      <c r="D14" s="218"/>
      <c r="E14" s="219"/>
      <c r="F14" s="10">
        <v>131</v>
      </c>
      <c r="G14" s="5">
        <v>-23850.219999999994</v>
      </c>
      <c r="H14" s="6">
        <v>-11027280.760000005</v>
      </c>
      <c r="I14" s="37">
        <f t="shared" si="0"/>
        <v>-11051130.980000006</v>
      </c>
      <c r="J14" s="5">
        <v>-20182.230000000003</v>
      </c>
      <c r="K14" s="6">
        <v>-9664810.690000005</v>
      </c>
      <c r="L14" s="37">
        <f t="shared" si="1"/>
        <v>-9684992.920000006</v>
      </c>
    </row>
    <row r="15" spans="1:12" ht="12.75">
      <c r="A15" s="217" t="s">
        <v>240</v>
      </c>
      <c r="B15" s="218"/>
      <c r="C15" s="218"/>
      <c r="D15" s="218"/>
      <c r="E15" s="219"/>
      <c r="F15" s="10">
        <v>132</v>
      </c>
      <c r="G15" s="5">
        <v>0</v>
      </c>
      <c r="H15" s="6">
        <v>0</v>
      </c>
      <c r="I15" s="37">
        <f t="shared" si="0"/>
        <v>0</v>
      </c>
      <c r="J15" s="5">
        <v>0</v>
      </c>
      <c r="K15" s="6">
        <v>0</v>
      </c>
      <c r="L15" s="37">
        <f t="shared" si="1"/>
        <v>0</v>
      </c>
    </row>
    <row r="16" spans="1:12" ht="24.75" customHeight="1">
      <c r="A16" s="220" t="s">
        <v>99</v>
      </c>
      <c r="B16" s="218"/>
      <c r="C16" s="218"/>
      <c r="D16" s="218"/>
      <c r="E16" s="219"/>
      <c r="F16" s="10">
        <v>133</v>
      </c>
      <c r="G16" s="106">
        <f>G17+G18+G22+G23+G24+G28+G29</f>
        <v>19834099.269999996</v>
      </c>
      <c r="H16" s="107">
        <f>H17+H18+H22+H23+H24+H28+H29</f>
        <v>76097179.24999999</v>
      </c>
      <c r="I16" s="37">
        <f t="shared" si="0"/>
        <v>95931278.51999998</v>
      </c>
      <c r="J16" s="106">
        <f>J17+J18+J22+J23+J24+J28+J29</f>
        <v>25125169.050000004</v>
      </c>
      <c r="K16" s="107">
        <f>K17+K18+K22+K23+K24+K28+K29</f>
        <v>56809138.98</v>
      </c>
      <c r="L16" s="37">
        <f t="shared" si="1"/>
        <v>81934308.03</v>
      </c>
    </row>
    <row r="17" spans="1:12" ht="19.5" customHeight="1">
      <c r="A17" s="217" t="s">
        <v>217</v>
      </c>
      <c r="B17" s="218"/>
      <c r="C17" s="218"/>
      <c r="D17" s="218"/>
      <c r="E17" s="219"/>
      <c r="F17" s="10">
        <v>134</v>
      </c>
      <c r="G17" s="5">
        <v>0</v>
      </c>
      <c r="H17" s="6">
        <v>45311236.95</v>
      </c>
      <c r="I17" s="37">
        <f t="shared" si="0"/>
        <v>45311236.95</v>
      </c>
      <c r="J17" s="5">
        <v>0</v>
      </c>
      <c r="K17" s="6">
        <v>22152981.36</v>
      </c>
      <c r="L17" s="37">
        <f t="shared" si="1"/>
        <v>22152981.36</v>
      </c>
    </row>
    <row r="18" spans="1:12" ht="26.25" customHeight="1">
      <c r="A18" s="217" t="s">
        <v>202</v>
      </c>
      <c r="B18" s="218"/>
      <c r="C18" s="218"/>
      <c r="D18" s="218"/>
      <c r="E18" s="219"/>
      <c r="F18" s="10">
        <v>135</v>
      </c>
      <c r="G18" s="106">
        <f>SUM(G19:G21)</f>
        <v>0</v>
      </c>
      <c r="H18" s="107">
        <f>SUM(H19:H21)</f>
        <v>5292343.25</v>
      </c>
      <c r="I18" s="37">
        <f t="shared" si="0"/>
        <v>5292343.25</v>
      </c>
      <c r="J18" s="106">
        <f>SUM(J19:J21)</f>
        <v>0</v>
      </c>
      <c r="K18" s="107">
        <f>SUM(K19:K21)</f>
        <v>6486939.159999999</v>
      </c>
      <c r="L18" s="37">
        <f t="shared" si="1"/>
        <v>6486939.159999999</v>
      </c>
    </row>
    <row r="19" spans="1:12" ht="12.75">
      <c r="A19" s="217" t="s">
        <v>241</v>
      </c>
      <c r="B19" s="218"/>
      <c r="C19" s="218"/>
      <c r="D19" s="218"/>
      <c r="E19" s="219"/>
      <c r="F19" s="10">
        <v>136</v>
      </c>
      <c r="G19" s="5">
        <v>0</v>
      </c>
      <c r="H19" s="6">
        <v>5286554.26</v>
      </c>
      <c r="I19" s="37">
        <f t="shared" si="0"/>
        <v>5286554.26</v>
      </c>
      <c r="J19" s="5">
        <v>0</v>
      </c>
      <c r="K19" s="6">
        <v>6486939.159999999</v>
      </c>
      <c r="L19" s="37">
        <f t="shared" si="1"/>
        <v>6486939.159999999</v>
      </c>
    </row>
    <row r="20" spans="1:12" ht="24" customHeight="1">
      <c r="A20" s="217" t="s">
        <v>53</v>
      </c>
      <c r="B20" s="218"/>
      <c r="C20" s="218"/>
      <c r="D20" s="218"/>
      <c r="E20" s="219"/>
      <c r="F20" s="10">
        <v>137</v>
      </c>
      <c r="G20" s="5">
        <v>0</v>
      </c>
      <c r="H20" s="6">
        <v>0</v>
      </c>
      <c r="I20" s="37">
        <f t="shared" si="0"/>
        <v>0</v>
      </c>
      <c r="J20" s="5">
        <v>0</v>
      </c>
      <c r="K20" s="6">
        <v>0</v>
      </c>
      <c r="L20" s="37">
        <f t="shared" si="1"/>
        <v>0</v>
      </c>
    </row>
    <row r="21" spans="1:12" ht="12.75">
      <c r="A21" s="217" t="s">
        <v>242</v>
      </c>
      <c r="B21" s="218"/>
      <c r="C21" s="218"/>
      <c r="D21" s="218"/>
      <c r="E21" s="219"/>
      <c r="F21" s="10">
        <v>138</v>
      </c>
      <c r="G21" s="5">
        <v>0</v>
      </c>
      <c r="H21" s="6">
        <v>5788.99</v>
      </c>
      <c r="I21" s="37">
        <f t="shared" si="0"/>
        <v>5788.99</v>
      </c>
      <c r="J21" s="5">
        <v>0</v>
      </c>
      <c r="K21" s="6">
        <v>0</v>
      </c>
      <c r="L21" s="37">
        <f t="shared" si="1"/>
        <v>0</v>
      </c>
    </row>
    <row r="22" spans="1:12" ht="12.75">
      <c r="A22" s="217" t="s">
        <v>243</v>
      </c>
      <c r="B22" s="218"/>
      <c r="C22" s="218"/>
      <c r="D22" s="218"/>
      <c r="E22" s="219"/>
      <c r="F22" s="10">
        <v>139</v>
      </c>
      <c r="G22" s="5">
        <v>25140632.269999996</v>
      </c>
      <c r="H22" s="6">
        <v>26021649.089999996</v>
      </c>
      <c r="I22" s="37">
        <f t="shared" si="0"/>
        <v>51162281.35999999</v>
      </c>
      <c r="J22" s="5">
        <v>26751535.460000005</v>
      </c>
      <c r="K22" s="6">
        <v>23929557.92</v>
      </c>
      <c r="L22" s="37">
        <f t="shared" si="1"/>
        <v>50681093.38000001</v>
      </c>
    </row>
    <row r="23" spans="1:12" ht="20.25" customHeight="1">
      <c r="A23" s="217" t="s">
        <v>271</v>
      </c>
      <c r="B23" s="218"/>
      <c r="C23" s="218"/>
      <c r="D23" s="218"/>
      <c r="E23" s="219"/>
      <c r="F23" s="10">
        <v>140</v>
      </c>
      <c r="G23" s="5">
        <v>25330.97999999998</v>
      </c>
      <c r="H23" s="6">
        <v>-584475.98</v>
      </c>
      <c r="I23" s="37">
        <f t="shared" si="0"/>
        <v>-559145</v>
      </c>
      <c r="J23" s="5">
        <v>871193.06</v>
      </c>
      <c r="K23" s="6">
        <v>3319627.9299999997</v>
      </c>
      <c r="L23" s="37">
        <f t="shared" si="1"/>
        <v>4190820.9899999998</v>
      </c>
    </row>
    <row r="24" spans="1:12" ht="19.5" customHeight="1">
      <c r="A24" s="217" t="s">
        <v>100</v>
      </c>
      <c r="B24" s="218"/>
      <c r="C24" s="218"/>
      <c r="D24" s="218"/>
      <c r="E24" s="219"/>
      <c r="F24" s="10">
        <v>141</v>
      </c>
      <c r="G24" s="106">
        <f>SUM(G25:G27)</f>
        <v>369572.11</v>
      </c>
      <c r="H24" s="107">
        <f>SUM(H25:H27)</f>
        <v>967071.9199999999</v>
      </c>
      <c r="I24" s="37">
        <f t="shared" si="0"/>
        <v>1336644.0299999998</v>
      </c>
      <c r="J24" s="106">
        <f>SUM(J25:J27)</f>
        <v>957495.42</v>
      </c>
      <c r="K24" s="107">
        <f>SUM(K25:K27)</f>
        <v>1182256.21</v>
      </c>
      <c r="L24" s="37">
        <f t="shared" si="1"/>
        <v>2139751.63</v>
      </c>
    </row>
    <row r="25" spans="1:12" ht="12.75">
      <c r="A25" s="217" t="s">
        <v>244</v>
      </c>
      <c r="B25" s="218"/>
      <c r="C25" s="218"/>
      <c r="D25" s="218"/>
      <c r="E25" s="219"/>
      <c r="F25" s="10">
        <v>142</v>
      </c>
      <c r="G25" s="5">
        <v>369572.11</v>
      </c>
      <c r="H25" s="6">
        <v>755833.8999999999</v>
      </c>
      <c r="I25" s="37">
        <f t="shared" si="0"/>
        <v>1125406.0099999998</v>
      </c>
      <c r="J25" s="5">
        <v>957495.42</v>
      </c>
      <c r="K25" s="6">
        <v>1167964.21</v>
      </c>
      <c r="L25" s="37">
        <f t="shared" si="1"/>
        <v>2125459.63</v>
      </c>
    </row>
    <row r="26" spans="1:12" ht="12.75">
      <c r="A26" s="217" t="s">
        <v>245</v>
      </c>
      <c r="B26" s="218"/>
      <c r="C26" s="218"/>
      <c r="D26" s="218"/>
      <c r="E26" s="219"/>
      <c r="F26" s="10">
        <v>143</v>
      </c>
      <c r="G26" s="5">
        <v>0</v>
      </c>
      <c r="H26" s="6">
        <v>211238.02000000002</v>
      </c>
      <c r="I26" s="37">
        <f t="shared" si="0"/>
        <v>211238.02000000002</v>
      </c>
      <c r="J26" s="5">
        <v>0</v>
      </c>
      <c r="K26" s="6">
        <v>14292</v>
      </c>
      <c r="L26" s="37">
        <f t="shared" si="1"/>
        <v>14292</v>
      </c>
    </row>
    <row r="27" spans="1:12" ht="12.75">
      <c r="A27" s="217" t="s">
        <v>6</v>
      </c>
      <c r="B27" s="218"/>
      <c r="C27" s="218"/>
      <c r="D27" s="218"/>
      <c r="E27" s="219"/>
      <c r="F27" s="10">
        <v>144</v>
      </c>
      <c r="G27" s="5">
        <v>0</v>
      </c>
      <c r="H27" s="6">
        <v>0</v>
      </c>
      <c r="I27" s="37">
        <f t="shared" si="0"/>
        <v>0</v>
      </c>
      <c r="J27" s="5">
        <v>0</v>
      </c>
      <c r="K27" s="6">
        <v>0</v>
      </c>
      <c r="L27" s="37">
        <f t="shared" si="1"/>
        <v>0</v>
      </c>
    </row>
    <row r="28" spans="1:12" ht="12.75">
      <c r="A28" s="217" t="s">
        <v>7</v>
      </c>
      <c r="B28" s="218"/>
      <c r="C28" s="218"/>
      <c r="D28" s="218"/>
      <c r="E28" s="219"/>
      <c r="F28" s="10">
        <v>145</v>
      </c>
      <c r="G28" s="5">
        <v>-5832061.74</v>
      </c>
      <c r="H28" s="6">
        <v>-4696502.48</v>
      </c>
      <c r="I28" s="37">
        <f t="shared" si="0"/>
        <v>-10528564.22</v>
      </c>
      <c r="J28" s="5">
        <v>-3537706.39</v>
      </c>
      <c r="K28" s="6">
        <v>-1635576.51</v>
      </c>
      <c r="L28" s="37">
        <f t="shared" si="1"/>
        <v>-5173282.9</v>
      </c>
    </row>
    <row r="29" spans="1:12" ht="12.75">
      <c r="A29" s="217" t="s">
        <v>8</v>
      </c>
      <c r="B29" s="218"/>
      <c r="C29" s="218"/>
      <c r="D29" s="218"/>
      <c r="E29" s="219"/>
      <c r="F29" s="10">
        <v>146</v>
      </c>
      <c r="G29" s="5">
        <v>130625.65000000002</v>
      </c>
      <c r="H29" s="6">
        <v>3785856.5000000005</v>
      </c>
      <c r="I29" s="37">
        <f t="shared" si="0"/>
        <v>3916482.1500000004</v>
      </c>
      <c r="J29" s="5">
        <v>82651.5</v>
      </c>
      <c r="K29" s="6">
        <v>1373352.91</v>
      </c>
      <c r="L29" s="37">
        <f t="shared" si="1"/>
        <v>1456004.41</v>
      </c>
    </row>
    <row r="30" spans="1:12" ht="12.75">
      <c r="A30" s="220" t="s">
        <v>9</v>
      </c>
      <c r="B30" s="218"/>
      <c r="C30" s="218"/>
      <c r="D30" s="218"/>
      <c r="E30" s="219"/>
      <c r="F30" s="10">
        <v>147</v>
      </c>
      <c r="G30" s="5">
        <v>5230.2699999999995</v>
      </c>
      <c r="H30" s="6">
        <v>6864405.319999999</v>
      </c>
      <c r="I30" s="37">
        <f t="shared" si="0"/>
        <v>6869635.589999999</v>
      </c>
      <c r="J30" s="5">
        <v>1836.1000000000004</v>
      </c>
      <c r="K30" s="6">
        <v>5298278.619999999</v>
      </c>
      <c r="L30" s="37">
        <f t="shared" si="1"/>
        <v>5300114.719999999</v>
      </c>
    </row>
    <row r="31" spans="1:12" ht="21.75" customHeight="1">
      <c r="A31" s="220" t="s">
        <v>10</v>
      </c>
      <c r="B31" s="218"/>
      <c r="C31" s="218"/>
      <c r="D31" s="218"/>
      <c r="E31" s="219"/>
      <c r="F31" s="10">
        <v>148</v>
      </c>
      <c r="G31" s="5">
        <v>12639.230000000001</v>
      </c>
      <c r="H31" s="6">
        <v>1588692.1600000001</v>
      </c>
      <c r="I31" s="37">
        <f t="shared" si="0"/>
        <v>1601331.3900000001</v>
      </c>
      <c r="J31" s="5">
        <v>43376.19999999998</v>
      </c>
      <c r="K31" s="6">
        <v>3780766.500000002</v>
      </c>
      <c r="L31" s="37">
        <f t="shared" si="1"/>
        <v>3824142.700000002</v>
      </c>
    </row>
    <row r="32" spans="1:12" ht="12.75">
      <c r="A32" s="220" t="s">
        <v>11</v>
      </c>
      <c r="B32" s="218"/>
      <c r="C32" s="218"/>
      <c r="D32" s="218"/>
      <c r="E32" s="219"/>
      <c r="F32" s="10">
        <v>149</v>
      </c>
      <c r="G32" s="5">
        <v>1859577.1</v>
      </c>
      <c r="H32" s="6">
        <v>16141870.07</v>
      </c>
      <c r="I32" s="37">
        <f t="shared" si="0"/>
        <v>18001447.17</v>
      </c>
      <c r="J32" s="5">
        <v>2432614.5599999996</v>
      </c>
      <c r="K32" s="6">
        <v>26343090</v>
      </c>
      <c r="L32" s="37">
        <f t="shared" si="1"/>
        <v>28775704.56</v>
      </c>
    </row>
    <row r="33" spans="1:12" ht="12.75">
      <c r="A33" s="220" t="s">
        <v>101</v>
      </c>
      <c r="B33" s="218"/>
      <c r="C33" s="218"/>
      <c r="D33" s="218"/>
      <c r="E33" s="219"/>
      <c r="F33" s="10">
        <v>150</v>
      </c>
      <c r="G33" s="106">
        <f>G34+G38</f>
        <v>-97728399.99</v>
      </c>
      <c r="H33" s="107">
        <f>H34+H38</f>
        <v>-255528485.36000004</v>
      </c>
      <c r="I33" s="37">
        <f t="shared" si="0"/>
        <v>-353256885.35</v>
      </c>
      <c r="J33" s="106">
        <f>J34+J38</f>
        <v>-69266130.99000002</v>
      </c>
      <c r="K33" s="107">
        <f>K34+K38</f>
        <v>-228851038.65000004</v>
      </c>
      <c r="L33" s="37">
        <f t="shared" si="1"/>
        <v>-298117169.64000005</v>
      </c>
    </row>
    <row r="34" spans="1:12" ht="12.75">
      <c r="A34" s="217" t="s">
        <v>102</v>
      </c>
      <c r="B34" s="218"/>
      <c r="C34" s="218"/>
      <c r="D34" s="218"/>
      <c r="E34" s="219"/>
      <c r="F34" s="10">
        <v>151</v>
      </c>
      <c r="G34" s="106">
        <f>SUM(G35:G37)</f>
        <v>-98572277.32</v>
      </c>
      <c r="H34" s="107">
        <f>SUM(H35:H37)</f>
        <v>-242640312.27000004</v>
      </c>
      <c r="I34" s="37">
        <f t="shared" si="0"/>
        <v>-341212589.59000003</v>
      </c>
      <c r="J34" s="106">
        <f>SUM(J35:J37)</f>
        <v>-69890529.01000002</v>
      </c>
      <c r="K34" s="107">
        <f>SUM(K35:K37)</f>
        <v>-208623383.92000005</v>
      </c>
      <c r="L34" s="37">
        <f t="shared" si="1"/>
        <v>-278513912.93000007</v>
      </c>
    </row>
    <row r="35" spans="1:12" ht="12.75">
      <c r="A35" s="217" t="s">
        <v>12</v>
      </c>
      <c r="B35" s="218"/>
      <c r="C35" s="218"/>
      <c r="D35" s="218"/>
      <c r="E35" s="219"/>
      <c r="F35" s="10">
        <v>152</v>
      </c>
      <c r="G35" s="5">
        <v>-98572277.32</v>
      </c>
      <c r="H35" s="6">
        <v>-334527869.75000006</v>
      </c>
      <c r="I35" s="37">
        <f t="shared" si="0"/>
        <v>-433100147.07000005</v>
      </c>
      <c r="J35" s="5">
        <v>-69890529.01000002</v>
      </c>
      <c r="K35" s="6">
        <v>-268585887.83000004</v>
      </c>
      <c r="L35" s="37">
        <f t="shared" si="1"/>
        <v>-338476416.84000003</v>
      </c>
    </row>
    <row r="36" spans="1:12" ht="12.75">
      <c r="A36" s="217" t="s">
        <v>13</v>
      </c>
      <c r="B36" s="218"/>
      <c r="C36" s="218"/>
      <c r="D36" s="218"/>
      <c r="E36" s="219"/>
      <c r="F36" s="10">
        <v>153</v>
      </c>
      <c r="G36" s="5">
        <v>0</v>
      </c>
      <c r="H36" s="6">
        <v>0</v>
      </c>
      <c r="I36" s="37">
        <f t="shared" si="0"/>
        <v>0</v>
      </c>
      <c r="J36" s="5">
        <v>0</v>
      </c>
      <c r="K36" s="6">
        <v>0</v>
      </c>
      <c r="L36" s="37">
        <f t="shared" si="1"/>
        <v>0</v>
      </c>
    </row>
    <row r="37" spans="1:12" ht="12.75">
      <c r="A37" s="217" t="s">
        <v>14</v>
      </c>
      <c r="B37" s="218"/>
      <c r="C37" s="218"/>
      <c r="D37" s="218"/>
      <c r="E37" s="219"/>
      <c r="F37" s="10">
        <v>154</v>
      </c>
      <c r="G37" s="5">
        <v>0</v>
      </c>
      <c r="H37" s="6">
        <v>91887557.48</v>
      </c>
      <c r="I37" s="37">
        <f t="shared" si="0"/>
        <v>91887557.48</v>
      </c>
      <c r="J37" s="5">
        <v>0</v>
      </c>
      <c r="K37" s="6">
        <v>59962503.910000004</v>
      </c>
      <c r="L37" s="37">
        <f t="shared" si="1"/>
        <v>59962503.910000004</v>
      </c>
    </row>
    <row r="38" spans="1:12" ht="12.75">
      <c r="A38" s="217" t="s">
        <v>103</v>
      </c>
      <c r="B38" s="218"/>
      <c r="C38" s="218"/>
      <c r="D38" s="218"/>
      <c r="E38" s="219"/>
      <c r="F38" s="10">
        <v>155</v>
      </c>
      <c r="G38" s="106">
        <f>SUM(G39:G41)</f>
        <v>843877.3300000001</v>
      </c>
      <c r="H38" s="107">
        <f>SUM(H39:H41)</f>
        <v>-12888173.09</v>
      </c>
      <c r="I38" s="37">
        <f t="shared" si="0"/>
        <v>-12044295.76</v>
      </c>
      <c r="J38" s="106">
        <f>SUM(J39:J41)</f>
        <v>624398.02</v>
      </c>
      <c r="K38" s="107">
        <f>SUM(K39:K41)</f>
        <v>-20227654.73</v>
      </c>
      <c r="L38" s="37">
        <f t="shared" si="1"/>
        <v>-19603256.71</v>
      </c>
    </row>
    <row r="39" spans="1:12" ht="12.75">
      <c r="A39" s="217" t="s">
        <v>15</v>
      </c>
      <c r="B39" s="218"/>
      <c r="C39" s="218"/>
      <c r="D39" s="218"/>
      <c r="E39" s="219"/>
      <c r="F39" s="10">
        <v>156</v>
      </c>
      <c r="G39" s="5">
        <v>843877.3300000001</v>
      </c>
      <c r="H39" s="6">
        <v>14660036</v>
      </c>
      <c r="I39" s="37">
        <f t="shared" si="0"/>
        <v>15503913.33</v>
      </c>
      <c r="J39" s="5">
        <v>624398.02</v>
      </c>
      <c r="K39" s="6">
        <v>-28848444.44</v>
      </c>
      <c r="L39" s="37">
        <f t="shared" si="1"/>
        <v>-28224046.42</v>
      </c>
    </row>
    <row r="40" spans="1:12" ht="12.75">
      <c r="A40" s="217" t="s">
        <v>16</v>
      </c>
      <c r="B40" s="218"/>
      <c r="C40" s="218"/>
      <c r="D40" s="218"/>
      <c r="E40" s="219"/>
      <c r="F40" s="10">
        <v>157</v>
      </c>
      <c r="G40" s="5">
        <v>0</v>
      </c>
      <c r="H40" s="6">
        <v>0</v>
      </c>
      <c r="I40" s="37">
        <f t="shared" si="0"/>
        <v>0</v>
      </c>
      <c r="J40" s="5">
        <v>0</v>
      </c>
      <c r="K40" s="6">
        <v>0</v>
      </c>
      <c r="L40" s="37">
        <f t="shared" si="1"/>
        <v>0</v>
      </c>
    </row>
    <row r="41" spans="1:12" ht="12.75">
      <c r="A41" s="217" t="s">
        <v>17</v>
      </c>
      <c r="B41" s="218"/>
      <c r="C41" s="218"/>
      <c r="D41" s="218"/>
      <c r="E41" s="219"/>
      <c r="F41" s="10">
        <v>158</v>
      </c>
      <c r="G41" s="5">
        <v>0</v>
      </c>
      <c r="H41" s="6">
        <v>-27548209.09</v>
      </c>
      <c r="I41" s="37">
        <f t="shared" si="0"/>
        <v>-27548209.09</v>
      </c>
      <c r="J41" s="5">
        <v>0</v>
      </c>
      <c r="K41" s="6">
        <v>8620789.71</v>
      </c>
      <c r="L41" s="37">
        <f t="shared" si="1"/>
        <v>8620789.71</v>
      </c>
    </row>
    <row r="42" spans="1:12" ht="22.5" customHeight="1">
      <c r="A42" s="220" t="s">
        <v>104</v>
      </c>
      <c r="B42" s="218"/>
      <c r="C42" s="218"/>
      <c r="D42" s="218"/>
      <c r="E42" s="219"/>
      <c r="F42" s="10">
        <v>159</v>
      </c>
      <c r="G42" s="106">
        <f>G43+G46</f>
        <v>25893472.16</v>
      </c>
      <c r="H42" s="107">
        <f>H43+H46</f>
        <v>0</v>
      </c>
      <c r="I42" s="37">
        <f t="shared" si="0"/>
        <v>25893472.16</v>
      </c>
      <c r="J42" s="106">
        <f>J43+J46</f>
        <v>-10842670.899999995</v>
      </c>
      <c r="K42" s="107">
        <f>K43+K46</f>
        <v>-41100000</v>
      </c>
      <c r="L42" s="37">
        <f t="shared" si="1"/>
        <v>-51942670.89999999</v>
      </c>
    </row>
    <row r="43" spans="1:12" ht="21" customHeight="1">
      <c r="A43" s="217" t="s">
        <v>105</v>
      </c>
      <c r="B43" s="218"/>
      <c r="C43" s="218"/>
      <c r="D43" s="218"/>
      <c r="E43" s="219"/>
      <c r="F43" s="10">
        <v>160</v>
      </c>
      <c r="G43" s="106">
        <f>SUM(G44:G45)</f>
        <v>25893472.16</v>
      </c>
      <c r="H43" s="107">
        <f>SUM(H44:H45)</f>
        <v>0</v>
      </c>
      <c r="I43" s="37">
        <f t="shared" si="0"/>
        <v>25893472.16</v>
      </c>
      <c r="J43" s="106">
        <f>SUM(J44:J45)</f>
        <v>-10842670.899999995</v>
      </c>
      <c r="K43" s="107">
        <f>SUM(K44:K45)</f>
        <v>0</v>
      </c>
      <c r="L43" s="37">
        <f t="shared" si="1"/>
        <v>-10842670.899999995</v>
      </c>
    </row>
    <row r="44" spans="1:12" ht="12.75">
      <c r="A44" s="217" t="s">
        <v>18</v>
      </c>
      <c r="B44" s="218"/>
      <c r="C44" s="218"/>
      <c r="D44" s="218"/>
      <c r="E44" s="219"/>
      <c r="F44" s="10">
        <v>161</v>
      </c>
      <c r="G44" s="5">
        <v>25918359.01</v>
      </c>
      <c r="H44" s="6">
        <v>0</v>
      </c>
      <c r="I44" s="37">
        <f t="shared" si="0"/>
        <v>25918359.01</v>
      </c>
      <c r="J44" s="5">
        <v>-10823463.199999996</v>
      </c>
      <c r="K44" s="6">
        <v>0</v>
      </c>
      <c r="L44" s="37">
        <f t="shared" si="1"/>
        <v>-10823463.199999996</v>
      </c>
    </row>
    <row r="45" spans="1:12" ht="12.75">
      <c r="A45" s="217" t="s">
        <v>19</v>
      </c>
      <c r="B45" s="218"/>
      <c r="C45" s="218"/>
      <c r="D45" s="218"/>
      <c r="E45" s="219"/>
      <c r="F45" s="10">
        <v>162</v>
      </c>
      <c r="G45" s="5">
        <v>-24886.85</v>
      </c>
      <c r="H45" s="6">
        <v>0</v>
      </c>
      <c r="I45" s="37">
        <f t="shared" si="0"/>
        <v>-24886.85</v>
      </c>
      <c r="J45" s="5">
        <v>-19207.7</v>
      </c>
      <c r="K45" s="6">
        <v>0</v>
      </c>
      <c r="L45" s="37">
        <f t="shared" si="1"/>
        <v>-19207.7</v>
      </c>
    </row>
    <row r="46" spans="1:12" ht="21.75" customHeight="1">
      <c r="A46" s="217" t="s">
        <v>106</v>
      </c>
      <c r="B46" s="218"/>
      <c r="C46" s="218"/>
      <c r="D46" s="218"/>
      <c r="E46" s="219"/>
      <c r="F46" s="10">
        <v>163</v>
      </c>
      <c r="G46" s="106">
        <f>SUM(G47:G49)</f>
        <v>0</v>
      </c>
      <c r="H46" s="107">
        <f>SUM(H47:H49)</f>
        <v>0</v>
      </c>
      <c r="I46" s="37">
        <f t="shared" si="0"/>
        <v>0</v>
      </c>
      <c r="J46" s="106">
        <f>SUM(J47:J49)</f>
        <v>0</v>
      </c>
      <c r="K46" s="107">
        <f>SUM(K47:K49)</f>
        <v>-41100000</v>
      </c>
      <c r="L46" s="37">
        <f t="shared" si="1"/>
        <v>-41100000</v>
      </c>
    </row>
    <row r="47" spans="1:12" ht="12.75">
      <c r="A47" s="217" t="s">
        <v>20</v>
      </c>
      <c r="B47" s="218"/>
      <c r="C47" s="218"/>
      <c r="D47" s="218"/>
      <c r="E47" s="219"/>
      <c r="F47" s="10">
        <v>164</v>
      </c>
      <c r="G47" s="5"/>
      <c r="H47" s="6"/>
      <c r="I47" s="37">
        <f t="shared" si="0"/>
        <v>0</v>
      </c>
      <c r="J47" s="5">
        <v>0</v>
      </c>
      <c r="K47" s="6">
        <v>-41100000</v>
      </c>
      <c r="L47" s="37">
        <f t="shared" si="1"/>
        <v>-41100000</v>
      </c>
    </row>
    <row r="48" spans="1:12" ht="12.75">
      <c r="A48" s="217" t="s">
        <v>21</v>
      </c>
      <c r="B48" s="218"/>
      <c r="C48" s="218"/>
      <c r="D48" s="218"/>
      <c r="E48" s="219"/>
      <c r="F48" s="10">
        <v>165</v>
      </c>
      <c r="G48" s="5"/>
      <c r="H48" s="6"/>
      <c r="I48" s="37">
        <f t="shared" si="0"/>
        <v>0</v>
      </c>
      <c r="J48" s="5">
        <v>0</v>
      </c>
      <c r="K48" s="6">
        <v>0</v>
      </c>
      <c r="L48" s="37">
        <f t="shared" si="1"/>
        <v>0</v>
      </c>
    </row>
    <row r="49" spans="1:12" ht="12.75">
      <c r="A49" s="217" t="s">
        <v>22</v>
      </c>
      <c r="B49" s="218"/>
      <c r="C49" s="218"/>
      <c r="D49" s="218"/>
      <c r="E49" s="219"/>
      <c r="F49" s="10">
        <v>166</v>
      </c>
      <c r="G49" s="5"/>
      <c r="H49" s="6"/>
      <c r="I49" s="37">
        <f t="shared" si="0"/>
        <v>0</v>
      </c>
      <c r="J49" s="5">
        <v>0</v>
      </c>
      <c r="K49" s="6">
        <v>0</v>
      </c>
      <c r="L49" s="37">
        <f t="shared" si="1"/>
        <v>0</v>
      </c>
    </row>
    <row r="50" spans="1:12" ht="21" customHeight="1">
      <c r="A50" s="220" t="s">
        <v>207</v>
      </c>
      <c r="B50" s="218"/>
      <c r="C50" s="218"/>
      <c r="D50" s="218"/>
      <c r="E50" s="219"/>
      <c r="F50" s="10">
        <v>167</v>
      </c>
      <c r="G50" s="106">
        <f>SUM(G51:G53)</f>
        <v>945117.01</v>
      </c>
      <c r="H50" s="107">
        <f>SUM(H51:H53)</f>
        <v>0</v>
      </c>
      <c r="I50" s="37">
        <f t="shared" si="0"/>
        <v>945117.01</v>
      </c>
      <c r="J50" s="106">
        <f>SUM(J51:J53)</f>
        <v>952054.24</v>
      </c>
      <c r="K50" s="107">
        <f>SUM(K51:K53)</f>
        <v>0</v>
      </c>
      <c r="L50" s="37">
        <f t="shared" si="1"/>
        <v>952054.24</v>
      </c>
    </row>
    <row r="51" spans="1:12" ht="12.75">
      <c r="A51" s="217" t="s">
        <v>23</v>
      </c>
      <c r="B51" s="218"/>
      <c r="C51" s="218"/>
      <c r="D51" s="218"/>
      <c r="E51" s="219"/>
      <c r="F51" s="10">
        <v>168</v>
      </c>
      <c r="G51" s="5">
        <v>945117.01</v>
      </c>
      <c r="H51" s="6">
        <v>0</v>
      </c>
      <c r="I51" s="37">
        <f t="shared" si="0"/>
        <v>945117.01</v>
      </c>
      <c r="J51" s="5">
        <v>952054.24</v>
      </c>
      <c r="K51" s="6">
        <v>0</v>
      </c>
      <c r="L51" s="37">
        <f t="shared" si="1"/>
        <v>952054.24</v>
      </c>
    </row>
    <row r="52" spans="1:12" ht="12.75">
      <c r="A52" s="217" t="s">
        <v>24</v>
      </c>
      <c r="B52" s="218"/>
      <c r="C52" s="218"/>
      <c r="D52" s="218"/>
      <c r="E52" s="219"/>
      <c r="F52" s="10">
        <v>169</v>
      </c>
      <c r="G52" s="5">
        <v>0</v>
      </c>
      <c r="H52" s="6">
        <v>0</v>
      </c>
      <c r="I52" s="37">
        <f t="shared" si="0"/>
        <v>0</v>
      </c>
      <c r="J52" s="5">
        <v>0</v>
      </c>
      <c r="K52" s="6">
        <v>0</v>
      </c>
      <c r="L52" s="37">
        <f t="shared" si="1"/>
        <v>0</v>
      </c>
    </row>
    <row r="53" spans="1:12" ht="12.75">
      <c r="A53" s="217" t="s">
        <v>25</v>
      </c>
      <c r="B53" s="218"/>
      <c r="C53" s="218"/>
      <c r="D53" s="218"/>
      <c r="E53" s="219"/>
      <c r="F53" s="10">
        <v>170</v>
      </c>
      <c r="G53" s="5">
        <v>0</v>
      </c>
      <c r="H53" s="6">
        <v>0</v>
      </c>
      <c r="I53" s="37">
        <f t="shared" si="0"/>
        <v>0</v>
      </c>
      <c r="J53" s="5">
        <v>0</v>
      </c>
      <c r="K53" s="6">
        <v>0</v>
      </c>
      <c r="L53" s="37">
        <f t="shared" si="1"/>
        <v>0</v>
      </c>
    </row>
    <row r="54" spans="1:12" ht="21" customHeight="1">
      <c r="A54" s="220" t="s">
        <v>107</v>
      </c>
      <c r="B54" s="218"/>
      <c r="C54" s="218"/>
      <c r="D54" s="218"/>
      <c r="E54" s="219"/>
      <c r="F54" s="10">
        <v>171</v>
      </c>
      <c r="G54" s="106">
        <f>SUM(G55:G56)</f>
        <v>0</v>
      </c>
      <c r="H54" s="107">
        <f>SUM(H55:H56)</f>
        <v>0</v>
      </c>
      <c r="I54" s="37">
        <f t="shared" si="0"/>
        <v>0</v>
      </c>
      <c r="J54" s="106">
        <f>SUM(J55:J56)</f>
        <v>0</v>
      </c>
      <c r="K54" s="107">
        <f>SUM(K55:K56)</f>
        <v>0</v>
      </c>
      <c r="L54" s="37">
        <f t="shared" si="1"/>
        <v>0</v>
      </c>
    </row>
    <row r="55" spans="1:12" ht="12.75">
      <c r="A55" s="217" t="s">
        <v>26</v>
      </c>
      <c r="B55" s="218"/>
      <c r="C55" s="218"/>
      <c r="D55" s="218"/>
      <c r="E55" s="219"/>
      <c r="F55" s="10">
        <v>172</v>
      </c>
      <c r="G55" s="5"/>
      <c r="H55" s="6"/>
      <c r="I55" s="37">
        <f t="shared" si="0"/>
        <v>0</v>
      </c>
      <c r="J55" s="5"/>
      <c r="K55" s="6"/>
      <c r="L55" s="37">
        <f t="shared" si="1"/>
        <v>0</v>
      </c>
    </row>
    <row r="56" spans="1:12" ht="12.75">
      <c r="A56" s="217" t="s">
        <v>27</v>
      </c>
      <c r="B56" s="218"/>
      <c r="C56" s="218"/>
      <c r="D56" s="218"/>
      <c r="E56" s="219"/>
      <c r="F56" s="10">
        <v>173</v>
      </c>
      <c r="G56" s="5"/>
      <c r="H56" s="6"/>
      <c r="I56" s="37">
        <f t="shared" si="0"/>
        <v>0</v>
      </c>
      <c r="J56" s="5"/>
      <c r="K56" s="6"/>
      <c r="L56" s="37">
        <f t="shared" si="1"/>
        <v>0</v>
      </c>
    </row>
    <row r="57" spans="1:12" ht="21" customHeight="1">
      <c r="A57" s="220" t="s">
        <v>108</v>
      </c>
      <c r="B57" s="218"/>
      <c r="C57" s="218"/>
      <c r="D57" s="218"/>
      <c r="E57" s="219"/>
      <c r="F57" s="10">
        <v>174</v>
      </c>
      <c r="G57" s="106">
        <f>G58+G62</f>
        <v>-17613581.970000003</v>
      </c>
      <c r="H57" s="107">
        <f>H58+H62</f>
        <v>-228404143.42000002</v>
      </c>
      <c r="I57" s="37">
        <f t="shared" si="0"/>
        <v>-246017725.39000002</v>
      </c>
      <c r="J57" s="106">
        <f>J58+J62</f>
        <v>-21418168.75</v>
      </c>
      <c r="K57" s="107">
        <f>K58+K62</f>
        <v>-219575392.16000003</v>
      </c>
      <c r="L57" s="37">
        <f t="shared" si="1"/>
        <v>-240993560.91000003</v>
      </c>
    </row>
    <row r="58" spans="1:12" ht="12.75">
      <c r="A58" s="217" t="s">
        <v>109</v>
      </c>
      <c r="B58" s="218"/>
      <c r="C58" s="218"/>
      <c r="D58" s="218"/>
      <c r="E58" s="219"/>
      <c r="F58" s="10">
        <v>175</v>
      </c>
      <c r="G58" s="106">
        <f>SUM(G59:G61)</f>
        <v>-5796600.04</v>
      </c>
      <c r="H58" s="107">
        <f>SUM(H59:H61)</f>
        <v>-62696785.480000004</v>
      </c>
      <c r="I58" s="37">
        <f t="shared" si="0"/>
        <v>-68493385.52000001</v>
      </c>
      <c r="J58" s="106">
        <f>SUM(J59:J61)</f>
        <v>-3747336.95</v>
      </c>
      <c r="K58" s="107">
        <f>SUM(K59:K61)</f>
        <v>-54913402.68</v>
      </c>
      <c r="L58" s="37">
        <f t="shared" si="1"/>
        <v>-58660739.63</v>
      </c>
    </row>
    <row r="59" spans="1:12" ht="12.75">
      <c r="A59" s="217" t="s">
        <v>28</v>
      </c>
      <c r="B59" s="218"/>
      <c r="C59" s="218"/>
      <c r="D59" s="218"/>
      <c r="E59" s="219"/>
      <c r="F59" s="10">
        <v>176</v>
      </c>
      <c r="G59" s="5">
        <v>-3303970.92</v>
      </c>
      <c r="H59" s="6">
        <v>-44424746.22</v>
      </c>
      <c r="I59" s="37">
        <f t="shared" si="0"/>
        <v>-47728717.14</v>
      </c>
      <c r="J59" s="5">
        <v>-2702283.2800000003</v>
      </c>
      <c r="K59" s="6">
        <v>-44796435.89</v>
      </c>
      <c r="L59" s="37">
        <f t="shared" si="1"/>
        <v>-47498719.17</v>
      </c>
    </row>
    <row r="60" spans="1:12" ht="12.75">
      <c r="A60" s="217" t="s">
        <v>29</v>
      </c>
      <c r="B60" s="218"/>
      <c r="C60" s="218"/>
      <c r="D60" s="218"/>
      <c r="E60" s="219"/>
      <c r="F60" s="10">
        <v>177</v>
      </c>
      <c r="G60" s="5">
        <v>-2492629.12</v>
      </c>
      <c r="H60" s="6">
        <v>-18272039.26</v>
      </c>
      <c r="I60" s="37">
        <f t="shared" si="0"/>
        <v>-20764668.380000003</v>
      </c>
      <c r="J60" s="5">
        <v>-1045053.67</v>
      </c>
      <c r="K60" s="6">
        <v>-10116966.79</v>
      </c>
      <c r="L60" s="37">
        <f t="shared" si="1"/>
        <v>-11162020.459999999</v>
      </c>
    </row>
    <row r="61" spans="1:12" ht="12.75">
      <c r="A61" s="217" t="s">
        <v>30</v>
      </c>
      <c r="B61" s="218"/>
      <c r="C61" s="218"/>
      <c r="D61" s="218"/>
      <c r="E61" s="219"/>
      <c r="F61" s="10">
        <v>178</v>
      </c>
      <c r="G61" s="5">
        <v>0</v>
      </c>
      <c r="H61" s="6">
        <v>0</v>
      </c>
      <c r="I61" s="37">
        <f t="shared" si="0"/>
        <v>0</v>
      </c>
      <c r="J61" s="5">
        <v>0</v>
      </c>
      <c r="K61" s="6">
        <v>0</v>
      </c>
      <c r="L61" s="37">
        <f t="shared" si="1"/>
        <v>0</v>
      </c>
    </row>
    <row r="62" spans="1:12" ht="24" customHeight="1">
      <c r="A62" s="217" t="s">
        <v>110</v>
      </c>
      <c r="B62" s="218"/>
      <c r="C62" s="218"/>
      <c r="D62" s="218"/>
      <c r="E62" s="219"/>
      <c r="F62" s="10">
        <v>179</v>
      </c>
      <c r="G62" s="106">
        <f>SUM(G63:G65)</f>
        <v>-11816981.930000002</v>
      </c>
      <c r="H62" s="107">
        <f>SUM(H63:H65)</f>
        <v>-165707357.94</v>
      </c>
      <c r="I62" s="37">
        <f t="shared" si="0"/>
        <v>-177524339.87</v>
      </c>
      <c r="J62" s="106">
        <f>SUM(J63:J65)</f>
        <v>-17670831.8</v>
      </c>
      <c r="K62" s="107">
        <f>SUM(K63:K65)</f>
        <v>-164661989.48000002</v>
      </c>
      <c r="L62" s="37">
        <f t="shared" si="1"/>
        <v>-182332821.28000003</v>
      </c>
    </row>
    <row r="63" spans="1:12" ht="12.75">
      <c r="A63" s="217" t="s">
        <v>31</v>
      </c>
      <c r="B63" s="218"/>
      <c r="C63" s="218"/>
      <c r="D63" s="218"/>
      <c r="E63" s="219"/>
      <c r="F63" s="10">
        <v>180</v>
      </c>
      <c r="G63" s="5">
        <v>-407649.10000000003</v>
      </c>
      <c r="H63" s="6">
        <v>-10998214.51</v>
      </c>
      <c r="I63" s="37">
        <f t="shared" si="0"/>
        <v>-11405863.61</v>
      </c>
      <c r="J63" s="5">
        <v>-406427.55</v>
      </c>
      <c r="K63" s="6">
        <v>-9885117.66</v>
      </c>
      <c r="L63" s="37">
        <f t="shared" si="1"/>
        <v>-10291545.21</v>
      </c>
    </row>
    <row r="64" spans="1:12" ht="12.75">
      <c r="A64" s="217" t="s">
        <v>46</v>
      </c>
      <c r="B64" s="218"/>
      <c r="C64" s="218"/>
      <c r="D64" s="218"/>
      <c r="E64" s="219"/>
      <c r="F64" s="10">
        <v>181</v>
      </c>
      <c r="G64" s="5">
        <v>-11755727.330000002</v>
      </c>
      <c r="H64" s="6">
        <v>-87787180.29</v>
      </c>
      <c r="I64" s="37">
        <f t="shared" si="0"/>
        <v>-99542907.62</v>
      </c>
      <c r="J64" s="5">
        <v>-11050834.55</v>
      </c>
      <c r="K64" s="6">
        <v>-82258941.26</v>
      </c>
      <c r="L64" s="37">
        <f t="shared" si="1"/>
        <v>-93309775.81</v>
      </c>
    </row>
    <row r="65" spans="1:12" ht="12.75">
      <c r="A65" s="217" t="s">
        <v>47</v>
      </c>
      <c r="B65" s="218"/>
      <c r="C65" s="218"/>
      <c r="D65" s="218"/>
      <c r="E65" s="219"/>
      <c r="F65" s="10">
        <v>182</v>
      </c>
      <c r="G65" s="5">
        <v>346394.5</v>
      </c>
      <c r="H65" s="6">
        <v>-66921963.14</v>
      </c>
      <c r="I65" s="37">
        <f t="shared" si="0"/>
        <v>-66575568.64</v>
      </c>
      <c r="J65" s="5">
        <v>-6213569.7</v>
      </c>
      <c r="K65" s="6">
        <v>-72517930.56</v>
      </c>
      <c r="L65" s="37">
        <f t="shared" si="1"/>
        <v>-78731500.26</v>
      </c>
    </row>
    <row r="66" spans="1:12" ht="12.75">
      <c r="A66" s="220" t="s">
        <v>111</v>
      </c>
      <c r="B66" s="218"/>
      <c r="C66" s="218"/>
      <c r="D66" s="218"/>
      <c r="E66" s="219"/>
      <c r="F66" s="10">
        <v>183</v>
      </c>
      <c r="G66" s="108">
        <f>SUM(G67:G73)</f>
        <v>-18350720.37</v>
      </c>
      <c r="H66" s="108">
        <f>SUM(H67:H73)</f>
        <v>-17217563.400000006</v>
      </c>
      <c r="I66" s="37">
        <f t="shared" si="0"/>
        <v>-35568283.77000001</v>
      </c>
      <c r="J66" s="106">
        <f>SUM(J67:J73)</f>
        <v>-13403309.709999999</v>
      </c>
      <c r="K66" s="107">
        <f>SUM(K67:K73)</f>
        <v>-77396856.89</v>
      </c>
      <c r="L66" s="37">
        <f t="shared" si="1"/>
        <v>-90800166.6</v>
      </c>
    </row>
    <row r="67" spans="1:12" ht="21" customHeight="1">
      <c r="A67" s="217" t="s">
        <v>218</v>
      </c>
      <c r="B67" s="218"/>
      <c r="C67" s="218"/>
      <c r="D67" s="218"/>
      <c r="E67" s="219"/>
      <c r="F67" s="10">
        <v>184</v>
      </c>
      <c r="G67" s="5">
        <v>0</v>
      </c>
      <c r="H67" s="6">
        <v>0</v>
      </c>
      <c r="I67" s="37">
        <f t="shared" si="0"/>
        <v>0</v>
      </c>
      <c r="J67" s="5">
        <v>0</v>
      </c>
      <c r="K67" s="6">
        <v>0</v>
      </c>
      <c r="L67" s="37">
        <f t="shared" si="1"/>
        <v>0</v>
      </c>
    </row>
    <row r="68" spans="1:12" ht="12.75">
      <c r="A68" s="217" t="s">
        <v>48</v>
      </c>
      <c r="B68" s="218"/>
      <c r="C68" s="218"/>
      <c r="D68" s="218"/>
      <c r="E68" s="219"/>
      <c r="F68" s="10">
        <v>185</v>
      </c>
      <c r="G68" s="5">
        <v>0</v>
      </c>
      <c r="H68" s="6">
        <v>-38794.52</v>
      </c>
      <c r="I68" s="37">
        <f t="shared" si="0"/>
        <v>-38794.52</v>
      </c>
      <c r="J68" s="5">
        <v>0</v>
      </c>
      <c r="K68" s="6">
        <v>-307342.45999999996</v>
      </c>
      <c r="L68" s="37">
        <f t="shared" si="1"/>
        <v>-307342.45999999996</v>
      </c>
    </row>
    <row r="69" spans="1:12" ht="12.75">
      <c r="A69" s="217" t="s">
        <v>203</v>
      </c>
      <c r="B69" s="218"/>
      <c r="C69" s="218"/>
      <c r="D69" s="218"/>
      <c r="E69" s="219"/>
      <c r="F69" s="10">
        <v>186</v>
      </c>
      <c r="G69" s="5">
        <v>0</v>
      </c>
      <c r="H69" s="6">
        <v>-219948.6000000015</v>
      </c>
      <c r="I69" s="37">
        <f t="shared" si="0"/>
        <v>-219948.6000000015</v>
      </c>
      <c r="J69" s="5">
        <v>-1125001.02</v>
      </c>
      <c r="K69" s="6">
        <v>-63641872.38</v>
      </c>
      <c r="L69" s="37">
        <f t="shared" si="1"/>
        <v>-64766873.400000006</v>
      </c>
    </row>
    <row r="70" spans="1:12" ht="23.25" customHeight="1">
      <c r="A70" s="217" t="s">
        <v>251</v>
      </c>
      <c r="B70" s="218"/>
      <c r="C70" s="218"/>
      <c r="D70" s="218"/>
      <c r="E70" s="219"/>
      <c r="F70" s="10">
        <v>187</v>
      </c>
      <c r="G70" s="5">
        <v>0</v>
      </c>
      <c r="H70" s="6">
        <v>-202825.84</v>
      </c>
      <c r="I70" s="37">
        <f t="shared" si="0"/>
        <v>-202825.84</v>
      </c>
      <c r="J70" s="5">
        <v>-146696.99</v>
      </c>
      <c r="K70" s="6">
        <v>-143381.02</v>
      </c>
      <c r="L70" s="37">
        <f t="shared" si="1"/>
        <v>-290078.01</v>
      </c>
    </row>
    <row r="71" spans="1:12" ht="19.5" customHeight="1">
      <c r="A71" s="217" t="s">
        <v>252</v>
      </c>
      <c r="B71" s="218"/>
      <c r="C71" s="218"/>
      <c r="D71" s="218"/>
      <c r="E71" s="219"/>
      <c r="F71" s="10">
        <v>188</v>
      </c>
      <c r="G71" s="5">
        <v>-4063550.6799999997</v>
      </c>
      <c r="H71" s="6">
        <v>-3497718.8400000003</v>
      </c>
      <c r="I71" s="37">
        <f t="shared" si="0"/>
        <v>-7561269.52</v>
      </c>
      <c r="J71" s="5">
        <v>-453222.76</v>
      </c>
      <c r="K71" s="6">
        <v>-2656745.62</v>
      </c>
      <c r="L71" s="37">
        <f t="shared" si="1"/>
        <v>-3109968.38</v>
      </c>
    </row>
    <row r="72" spans="1:12" ht="12.75">
      <c r="A72" s="217" t="s">
        <v>254</v>
      </c>
      <c r="B72" s="218"/>
      <c r="C72" s="218"/>
      <c r="D72" s="218"/>
      <c r="E72" s="219"/>
      <c r="F72" s="10">
        <v>189</v>
      </c>
      <c r="G72" s="5">
        <v>-14169375.6</v>
      </c>
      <c r="H72" s="6">
        <v>-6004513.15</v>
      </c>
      <c r="I72" s="37">
        <f aca="true" t="shared" si="2" ref="I72:I99">G72+H72</f>
        <v>-20173888.75</v>
      </c>
      <c r="J72" s="5">
        <v>-11561980.65</v>
      </c>
      <c r="K72" s="6">
        <v>-4910849.27</v>
      </c>
      <c r="L72" s="37">
        <f aca="true" t="shared" si="3" ref="L72:L99">J72+K72</f>
        <v>-16472829.92</v>
      </c>
    </row>
    <row r="73" spans="1:12" ht="12.75">
      <c r="A73" s="217" t="s">
        <v>253</v>
      </c>
      <c r="B73" s="218"/>
      <c r="C73" s="218"/>
      <c r="D73" s="218"/>
      <c r="E73" s="219"/>
      <c r="F73" s="10">
        <v>190</v>
      </c>
      <c r="G73" s="5">
        <v>-117794.08999999997</v>
      </c>
      <c r="H73" s="6">
        <v>-7253762.450000003</v>
      </c>
      <c r="I73" s="37">
        <f t="shared" si="2"/>
        <v>-7371556.540000003</v>
      </c>
      <c r="J73" s="5">
        <v>-116408.29000000001</v>
      </c>
      <c r="K73" s="6">
        <v>-5736666.14</v>
      </c>
      <c r="L73" s="37">
        <f t="shared" si="3"/>
        <v>-5853074.43</v>
      </c>
    </row>
    <row r="74" spans="1:12" ht="24.75" customHeight="1">
      <c r="A74" s="220" t="s">
        <v>112</v>
      </c>
      <c r="B74" s="218"/>
      <c r="C74" s="218"/>
      <c r="D74" s="218"/>
      <c r="E74" s="219"/>
      <c r="F74" s="10">
        <v>191</v>
      </c>
      <c r="G74" s="106">
        <f>SUM(G75:G76)</f>
        <v>-62540.30999999999</v>
      </c>
      <c r="H74" s="107">
        <f>SUM(H75:H76)</f>
        <v>-17180385.740000002</v>
      </c>
      <c r="I74" s="37">
        <f t="shared" si="2"/>
        <v>-17242926.05</v>
      </c>
      <c r="J74" s="106">
        <f>SUM(J75:J76)</f>
        <v>-49335.48999999999</v>
      </c>
      <c r="K74" s="107">
        <f>SUM(K75:K76)</f>
        <v>-10448253.850000001</v>
      </c>
      <c r="L74" s="37">
        <f t="shared" si="3"/>
        <v>-10497589.340000002</v>
      </c>
    </row>
    <row r="75" spans="1:12" ht="12.75">
      <c r="A75" s="217" t="s">
        <v>49</v>
      </c>
      <c r="B75" s="218"/>
      <c r="C75" s="218"/>
      <c r="D75" s="218"/>
      <c r="E75" s="219"/>
      <c r="F75" s="10">
        <v>192</v>
      </c>
      <c r="G75" s="5">
        <v>0</v>
      </c>
      <c r="H75" s="6">
        <v>0</v>
      </c>
      <c r="I75" s="37">
        <f t="shared" si="2"/>
        <v>0</v>
      </c>
      <c r="J75" s="5">
        <v>0</v>
      </c>
      <c r="K75" s="6">
        <v>0</v>
      </c>
      <c r="L75" s="37">
        <f t="shared" si="3"/>
        <v>0</v>
      </c>
    </row>
    <row r="76" spans="1:12" ht="12.75">
      <c r="A76" s="217" t="s">
        <v>50</v>
      </c>
      <c r="B76" s="218"/>
      <c r="C76" s="218"/>
      <c r="D76" s="218"/>
      <c r="E76" s="219"/>
      <c r="F76" s="10">
        <v>193</v>
      </c>
      <c r="G76" s="5">
        <v>-62540.30999999999</v>
      </c>
      <c r="H76" s="6">
        <v>-17180385.740000002</v>
      </c>
      <c r="I76" s="37">
        <f t="shared" si="2"/>
        <v>-17242926.05</v>
      </c>
      <c r="J76" s="5">
        <v>-49335.48999999999</v>
      </c>
      <c r="K76" s="6">
        <v>-10448253.850000001</v>
      </c>
      <c r="L76" s="37">
        <f t="shared" si="3"/>
        <v>-10497589.340000002</v>
      </c>
    </row>
    <row r="77" spans="1:12" ht="12.75">
      <c r="A77" s="220" t="s">
        <v>58</v>
      </c>
      <c r="B77" s="218"/>
      <c r="C77" s="218"/>
      <c r="D77" s="218"/>
      <c r="E77" s="219"/>
      <c r="F77" s="10">
        <v>194</v>
      </c>
      <c r="G77" s="5"/>
      <c r="H77" s="6">
        <v>-315128.82999999996</v>
      </c>
      <c r="I77" s="37">
        <f t="shared" si="2"/>
        <v>-315128.82999999996</v>
      </c>
      <c r="J77" s="5">
        <v>0</v>
      </c>
      <c r="K77" s="6">
        <v>-1932881.85</v>
      </c>
      <c r="L77" s="37">
        <f t="shared" si="3"/>
        <v>-1932881.85</v>
      </c>
    </row>
    <row r="78" spans="1:12" ht="48" customHeight="1">
      <c r="A78" s="220" t="s">
        <v>362</v>
      </c>
      <c r="B78" s="218"/>
      <c r="C78" s="218"/>
      <c r="D78" s="218"/>
      <c r="E78" s="219"/>
      <c r="F78" s="10">
        <v>195</v>
      </c>
      <c r="G78" s="106">
        <f>G7+G16+G30+G31+G32+G33+G42+G50+G54+G57+G66+G74+G77</f>
        <v>-6203746.220000026</v>
      </c>
      <c r="H78" s="107">
        <f>H7+H16+H30+H31+H32+H33+H42+H50+H54+H57+H66+H74+H77</f>
        <v>41779308.040000044</v>
      </c>
      <c r="I78" s="37">
        <f t="shared" si="2"/>
        <v>35575561.820000015</v>
      </c>
      <c r="J78" s="106">
        <f>J7+J16+J30+J31+J32+J33+J42+J50+J54+J57+J66+J74+J77</f>
        <v>-6940154.790000033</v>
      </c>
      <c r="K78" s="107">
        <f>K7+K16+K30+K31+K32+K33+K42+K50+K54+K57+K66+K74+K77</f>
        <v>-67993893.8799999</v>
      </c>
      <c r="L78" s="37">
        <f t="shared" si="3"/>
        <v>-74934048.66999994</v>
      </c>
    </row>
    <row r="79" spans="1:12" ht="12.75">
      <c r="A79" s="220" t="s">
        <v>113</v>
      </c>
      <c r="B79" s="218"/>
      <c r="C79" s="218"/>
      <c r="D79" s="218"/>
      <c r="E79" s="219"/>
      <c r="F79" s="10">
        <v>196</v>
      </c>
      <c r="G79" s="106">
        <f>SUM(G80:G81)</f>
        <v>1240749.24</v>
      </c>
      <c r="H79" s="107">
        <f>SUM(H80:H81)</f>
        <v>-8355861.61</v>
      </c>
      <c r="I79" s="37">
        <f t="shared" si="2"/>
        <v>-7115112.37</v>
      </c>
      <c r="J79" s="106">
        <f>SUM(J80:J81)</f>
        <v>1560862.24</v>
      </c>
      <c r="K79" s="107">
        <f>SUM(K80:K81)</f>
        <v>128404.73</v>
      </c>
      <c r="L79" s="37">
        <f t="shared" si="3"/>
        <v>1689266.97</v>
      </c>
    </row>
    <row r="80" spans="1:12" ht="12.75">
      <c r="A80" s="217" t="s">
        <v>51</v>
      </c>
      <c r="B80" s="218"/>
      <c r="C80" s="218"/>
      <c r="D80" s="218"/>
      <c r="E80" s="219"/>
      <c r="F80" s="10">
        <v>197</v>
      </c>
      <c r="G80" s="5">
        <v>1240749.24</v>
      </c>
      <c r="H80" s="6">
        <v>-8355861.61</v>
      </c>
      <c r="I80" s="37">
        <f t="shared" si="2"/>
        <v>-7115112.37</v>
      </c>
      <c r="J80" s="5">
        <v>1560862.24</v>
      </c>
      <c r="K80" s="6">
        <v>128404.73</v>
      </c>
      <c r="L80" s="37">
        <f t="shared" si="3"/>
        <v>1689266.97</v>
      </c>
    </row>
    <row r="81" spans="1:12" ht="12.75">
      <c r="A81" s="217" t="s">
        <v>52</v>
      </c>
      <c r="B81" s="218"/>
      <c r="C81" s="218"/>
      <c r="D81" s="218"/>
      <c r="E81" s="219"/>
      <c r="F81" s="10">
        <v>198</v>
      </c>
      <c r="G81" s="5">
        <v>0</v>
      </c>
      <c r="H81" s="6">
        <v>0</v>
      </c>
      <c r="I81" s="37">
        <f t="shared" si="2"/>
        <v>0</v>
      </c>
      <c r="J81" s="5">
        <v>0</v>
      </c>
      <c r="K81" s="6">
        <v>0</v>
      </c>
      <c r="L81" s="37">
        <f t="shared" si="3"/>
        <v>0</v>
      </c>
    </row>
    <row r="82" spans="1:12" ht="21" customHeight="1">
      <c r="A82" s="220" t="s">
        <v>205</v>
      </c>
      <c r="B82" s="218"/>
      <c r="C82" s="218"/>
      <c r="D82" s="218"/>
      <c r="E82" s="219"/>
      <c r="F82" s="10">
        <v>199</v>
      </c>
      <c r="G82" s="106">
        <f>G78+G79</f>
        <v>-4962996.980000026</v>
      </c>
      <c r="H82" s="107">
        <f>H78+H79</f>
        <v>33423446.430000044</v>
      </c>
      <c r="I82" s="37">
        <f t="shared" si="2"/>
        <v>28460449.450000018</v>
      </c>
      <c r="J82" s="106">
        <f>J78+J79</f>
        <v>-5379292.550000032</v>
      </c>
      <c r="K82" s="107">
        <f>K78+K79</f>
        <v>-67865489.1499999</v>
      </c>
      <c r="L82" s="37">
        <f>J82+K82</f>
        <v>-73244781.69999993</v>
      </c>
    </row>
    <row r="83" spans="1:12" ht="12.75">
      <c r="A83" s="220" t="s">
        <v>255</v>
      </c>
      <c r="B83" s="221"/>
      <c r="C83" s="221"/>
      <c r="D83" s="221"/>
      <c r="E83" s="222"/>
      <c r="F83" s="10">
        <v>200</v>
      </c>
      <c r="G83" s="5"/>
      <c r="H83" s="6"/>
      <c r="I83" s="37">
        <f t="shared" si="2"/>
        <v>0</v>
      </c>
      <c r="J83" s="5"/>
      <c r="K83" s="6"/>
      <c r="L83" s="37">
        <f t="shared" si="3"/>
        <v>0</v>
      </c>
    </row>
    <row r="84" spans="1:12" ht="12.75">
      <c r="A84" s="220" t="s">
        <v>256</v>
      </c>
      <c r="B84" s="221"/>
      <c r="C84" s="221"/>
      <c r="D84" s="221"/>
      <c r="E84" s="222"/>
      <c r="F84" s="10">
        <v>201</v>
      </c>
      <c r="G84" s="5"/>
      <c r="H84" s="6"/>
      <c r="I84" s="37">
        <f t="shared" si="2"/>
        <v>0</v>
      </c>
      <c r="J84" s="5"/>
      <c r="K84" s="6"/>
      <c r="L84" s="37">
        <f t="shared" si="3"/>
        <v>0</v>
      </c>
    </row>
    <row r="85" spans="1:12" ht="12.75">
      <c r="A85" s="220" t="s">
        <v>261</v>
      </c>
      <c r="B85" s="221"/>
      <c r="C85" s="221"/>
      <c r="D85" s="221"/>
      <c r="E85" s="221"/>
      <c r="F85" s="10">
        <v>202</v>
      </c>
      <c r="G85" s="5">
        <f>+G7+G16+G30+G31+G32+G81</f>
        <v>100712907.24999997</v>
      </c>
      <c r="H85" s="6">
        <f>+H7+H16+H30+H31+H32+H81</f>
        <v>560425014.7900001</v>
      </c>
      <c r="I85" s="109">
        <f>IF((G85+H85)=(I7+I16+I30+I31+I32+I81),(G85+H85),FALSE)</f>
        <v>661137922.0400001</v>
      </c>
      <c r="J85" s="5">
        <f>+J7+J16+J30+J31+J32+J81</f>
        <v>107087406.80999999</v>
      </c>
      <c r="K85" s="6">
        <f>+K7+K16+K30+K31+K32+K81</f>
        <v>511310529.52000016</v>
      </c>
      <c r="L85" s="109">
        <f>IF((J85+K85)=(L7+L16+L30+L31+L32+L81),(J85+K85),FALSE)</f>
        <v>618397936.3300002</v>
      </c>
    </row>
    <row r="86" spans="1:12" ht="12.75">
      <c r="A86" s="220" t="s">
        <v>262</v>
      </c>
      <c r="B86" s="221"/>
      <c r="C86" s="221"/>
      <c r="D86" s="221"/>
      <c r="E86" s="221"/>
      <c r="F86" s="10">
        <v>203</v>
      </c>
      <c r="G86" s="5">
        <f>+G33+G42+G50+G54+G57+G66+G74+G77+G80</f>
        <v>-105675904.23</v>
      </c>
      <c r="H86" s="6">
        <f>+H33+H42+H50+H54+H57+H66+H74+H77+H80</f>
        <v>-527001568.3600001</v>
      </c>
      <c r="I86" s="109">
        <f>IF((G86+H86)=(I33+I42+I50+I54+I57+I66+I74+I77+I80),(G86+H86),FALSE)</f>
        <v>-632677472.59</v>
      </c>
      <c r="J86" s="5">
        <f>+J33+J42+J50+J54+J57+J66+J74+J77+J80</f>
        <v>-112466699.36000001</v>
      </c>
      <c r="K86" s="6">
        <f>+K33+K42+K50+K54+K57+K66+K74+K77+K80</f>
        <v>-579176018.6700001</v>
      </c>
      <c r="L86" s="109">
        <f>IF((J86+K86)=(L33+L42+L50+L54+L57+L66+L74+L77+L80),(J86+K86),FALSE)</f>
        <v>-691642718.0300001</v>
      </c>
    </row>
    <row r="87" spans="1:12" ht="12.75">
      <c r="A87" s="220" t="s">
        <v>206</v>
      </c>
      <c r="B87" s="218"/>
      <c r="C87" s="218"/>
      <c r="D87" s="218"/>
      <c r="E87" s="218"/>
      <c r="F87" s="10">
        <v>204</v>
      </c>
      <c r="G87" s="106">
        <f>SUM(G88:G94)-G95</f>
        <v>-2483525.67</v>
      </c>
      <c r="H87" s="107">
        <f>SUM(H88:H94)-H95</f>
        <v>-17732078.98</v>
      </c>
      <c r="I87" s="37">
        <f t="shared" si="2"/>
        <v>-20215604.65</v>
      </c>
      <c r="J87" s="106">
        <f>SUM(J88:J94)-J95</f>
        <v>865405.1400000006</v>
      </c>
      <c r="K87" s="107">
        <f>SUM(K88:K94)-K95</f>
        <v>30601349.050009996</v>
      </c>
      <c r="L87" s="37">
        <f t="shared" si="3"/>
        <v>31466754.190009996</v>
      </c>
    </row>
    <row r="88" spans="1:12" ht="19.5" customHeight="1">
      <c r="A88" s="217" t="s">
        <v>263</v>
      </c>
      <c r="B88" s="218"/>
      <c r="C88" s="218"/>
      <c r="D88" s="218"/>
      <c r="E88" s="218"/>
      <c r="F88" s="10">
        <v>205</v>
      </c>
      <c r="G88" s="5">
        <v>0</v>
      </c>
      <c r="H88" s="6">
        <v>0</v>
      </c>
      <c r="I88" s="37">
        <f t="shared" si="2"/>
        <v>0</v>
      </c>
      <c r="J88" s="5">
        <v>0</v>
      </c>
      <c r="K88" s="6">
        <v>0</v>
      </c>
      <c r="L88" s="37">
        <f t="shared" si="3"/>
        <v>0</v>
      </c>
    </row>
    <row r="89" spans="1:12" ht="23.25" customHeight="1">
      <c r="A89" s="217" t="s">
        <v>264</v>
      </c>
      <c r="B89" s="218"/>
      <c r="C89" s="218"/>
      <c r="D89" s="218"/>
      <c r="E89" s="218"/>
      <c r="F89" s="10">
        <v>206</v>
      </c>
      <c r="G89" s="5">
        <v>-2483525.67</v>
      </c>
      <c r="H89" s="6">
        <v>-18066455.76</v>
      </c>
      <c r="I89" s="37">
        <f t="shared" si="2"/>
        <v>-20549981.43</v>
      </c>
      <c r="J89" s="5">
        <v>865405.1400000006</v>
      </c>
      <c r="K89" s="6">
        <v>30461780.730009995</v>
      </c>
      <c r="L89" s="37">
        <f t="shared" si="3"/>
        <v>31327185.870009996</v>
      </c>
    </row>
    <row r="90" spans="1:12" ht="21.75" customHeight="1">
      <c r="A90" s="217" t="s">
        <v>265</v>
      </c>
      <c r="B90" s="218"/>
      <c r="C90" s="218"/>
      <c r="D90" s="218"/>
      <c r="E90" s="218"/>
      <c r="F90" s="10">
        <v>207</v>
      </c>
      <c r="G90" s="5">
        <v>0</v>
      </c>
      <c r="H90" s="6">
        <v>334376.78</v>
      </c>
      <c r="I90" s="37">
        <f t="shared" si="2"/>
        <v>334376.78</v>
      </c>
      <c r="J90" s="5">
        <v>0</v>
      </c>
      <c r="K90" s="6">
        <v>139568.31999999998</v>
      </c>
      <c r="L90" s="37">
        <f t="shared" si="3"/>
        <v>139568.31999999998</v>
      </c>
    </row>
    <row r="91" spans="1:12" ht="21" customHeight="1">
      <c r="A91" s="217" t="s">
        <v>266</v>
      </c>
      <c r="B91" s="218"/>
      <c r="C91" s="218"/>
      <c r="D91" s="218"/>
      <c r="E91" s="218"/>
      <c r="F91" s="10">
        <v>208</v>
      </c>
      <c r="G91" s="5">
        <v>0</v>
      </c>
      <c r="H91" s="6">
        <v>0</v>
      </c>
      <c r="I91" s="37">
        <f t="shared" si="2"/>
        <v>0</v>
      </c>
      <c r="J91" s="5">
        <v>0</v>
      </c>
      <c r="K91" s="6">
        <v>0</v>
      </c>
      <c r="L91" s="37">
        <f t="shared" si="3"/>
        <v>0</v>
      </c>
    </row>
    <row r="92" spans="1:12" ht="12.75">
      <c r="A92" s="217" t="s">
        <v>267</v>
      </c>
      <c r="B92" s="218"/>
      <c r="C92" s="218"/>
      <c r="D92" s="218"/>
      <c r="E92" s="218"/>
      <c r="F92" s="10">
        <v>209</v>
      </c>
      <c r="G92" s="5">
        <v>0</v>
      </c>
      <c r="H92" s="6">
        <v>0</v>
      </c>
      <c r="I92" s="37">
        <f t="shared" si="2"/>
        <v>0</v>
      </c>
      <c r="J92" s="5">
        <v>0</v>
      </c>
      <c r="K92" s="6">
        <v>0</v>
      </c>
      <c r="L92" s="37">
        <f t="shared" si="3"/>
        <v>0</v>
      </c>
    </row>
    <row r="93" spans="1:12" ht="22.5" customHeight="1">
      <c r="A93" s="217" t="s">
        <v>268</v>
      </c>
      <c r="B93" s="218"/>
      <c r="C93" s="218"/>
      <c r="D93" s="218"/>
      <c r="E93" s="218"/>
      <c r="F93" s="10">
        <v>210</v>
      </c>
      <c r="G93" s="5">
        <v>0</v>
      </c>
      <c r="H93" s="6">
        <v>0</v>
      </c>
      <c r="I93" s="37">
        <f t="shared" si="2"/>
        <v>0</v>
      </c>
      <c r="J93" s="5">
        <v>0</v>
      </c>
      <c r="K93" s="6">
        <v>0</v>
      </c>
      <c r="L93" s="37">
        <f t="shared" si="3"/>
        <v>0</v>
      </c>
    </row>
    <row r="94" spans="1:12" ht="12.75">
      <c r="A94" s="217" t="s">
        <v>269</v>
      </c>
      <c r="B94" s="218"/>
      <c r="C94" s="218"/>
      <c r="D94" s="218"/>
      <c r="E94" s="218"/>
      <c r="F94" s="10">
        <v>211</v>
      </c>
      <c r="G94" s="5">
        <v>0</v>
      </c>
      <c r="H94" s="6">
        <v>0</v>
      </c>
      <c r="I94" s="37">
        <f t="shared" si="2"/>
        <v>0</v>
      </c>
      <c r="J94" s="5">
        <v>0</v>
      </c>
      <c r="K94" s="6">
        <v>0</v>
      </c>
      <c r="L94" s="37">
        <f t="shared" si="3"/>
        <v>0</v>
      </c>
    </row>
    <row r="95" spans="1:12" ht="12.75">
      <c r="A95" s="217" t="s">
        <v>270</v>
      </c>
      <c r="B95" s="218"/>
      <c r="C95" s="218"/>
      <c r="D95" s="218"/>
      <c r="E95" s="218"/>
      <c r="F95" s="10">
        <v>212</v>
      </c>
      <c r="G95" s="5">
        <v>0</v>
      </c>
      <c r="H95" s="6">
        <v>0</v>
      </c>
      <c r="I95" s="37">
        <f t="shared" si="2"/>
        <v>0</v>
      </c>
      <c r="J95" s="5">
        <v>0</v>
      </c>
      <c r="K95" s="6">
        <v>0</v>
      </c>
      <c r="L95" s="37">
        <f t="shared" si="3"/>
        <v>0</v>
      </c>
    </row>
    <row r="96" spans="1:12" ht="12.75">
      <c r="A96" s="220" t="s">
        <v>204</v>
      </c>
      <c r="B96" s="218"/>
      <c r="C96" s="218"/>
      <c r="D96" s="218"/>
      <c r="E96" s="218"/>
      <c r="F96" s="10">
        <v>213</v>
      </c>
      <c r="G96" s="106">
        <f>G82+G87</f>
        <v>-7446522.6500000255</v>
      </c>
      <c r="H96" s="107">
        <f>H82+H87</f>
        <v>15691367.450000044</v>
      </c>
      <c r="I96" s="37">
        <f t="shared" si="2"/>
        <v>8244844.800000018</v>
      </c>
      <c r="J96" s="106">
        <f>J82+J87</f>
        <v>-4513887.410000032</v>
      </c>
      <c r="K96" s="107">
        <f>K82+K87</f>
        <v>-37264140.099989906</v>
      </c>
      <c r="L96" s="37">
        <f t="shared" si="3"/>
        <v>-41778027.50998994</v>
      </c>
    </row>
    <row r="97" spans="1:12" ht="12.75">
      <c r="A97" s="220" t="s">
        <v>255</v>
      </c>
      <c r="B97" s="221"/>
      <c r="C97" s="221"/>
      <c r="D97" s="221"/>
      <c r="E97" s="222"/>
      <c r="F97" s="10">
        <v>214</v>
      </c>
      <c r="G97" s="5"/>
      <c r="H97" s="6"/>
      <c r="I97" s="37">
        <f t="shared" si="2"/>
        <v>0</v>
      </c>
      <c r="J97" s="5"/>
      <c r="K97" s="6"/>
      <c r="L97" s="37">
        <f t="shared" si="3"/>
        <v>0</v>
      </c>
    </row>
    <row r="98" spans="1:12" ht="12.75">
      <c r="A98" s="220" t="s">
        <v>256</v>
      </c>
      <c r="B98" s="221"/>
      <c r="C98" s="221"/>
      <c r="D98" s="221"/>
      <c r="E98" s="222"/>
      <c r="F98" s="10">
        <v>215</v>
      </c>
      <c r="G98" s="5"/>
      <c r="H98" s="6"/>
      <c r="I98" s="37">
        <f t="shared" si="2"/>
        <v>0</v>
      </c>
      <c r="J98" s="5"/>
      <c r="K98" s="6"/>
      <c r="L98" s="37">
        <f t="shared" si="3"/>
        <v>0</v>
      </c>
    </row>
    <row r="99" spans="1:12" ht="12.75">
      <c r="A99" s="223" t="s">
        <v>296</v>
      </c>
      <c r="B99" s="226"/>
      <c r="C99" s="226"/>
      <c r="D99" s="226"/>
      <c r="E99" s="226"/>
      <c r="F99" s="11">
        <v>216</v>
      </c>
      <c r="G99" s="7">
        <v>0</v>
      </c>
      <c r="H99" s="8">
        <v>0</v>
      </c>
      <c r="I99" s="38">
        <f t="shared" si="2"/>
        <v>0</v>
      </c>
      <c r="J99" s="7">
        <v>0</v>
      </c>
      <c r="K99" s="8">
        <v>0</v>
      </c>
      <c r="L99" s="38">
        <f t="shared" si="3"/>
        <v>0</v>
      </c>
    </row>
    <row r="100" spans="1:12" ht="12.75">
      <c r="A100" s="249" t="s">
        <v>373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</row>
  </sheetData>
  <sheetProtection/>
  <mergeCells count="102">
    <mergeCell ref="A1:L1"/>
    <mergeCell ref="A2:L2"/>
    <mergeCell ref="J4:L4"/>
    <mergeCell ref="A6:E6"/>
    <mergeCell ref="G4:I4"/>
    <mergeCell ref="K3:L3"/>
    <mergeCell ref="A4:E5"/>
    <mergeCell ref="F4:F5"/>
    <mergeCell ref="A7:E7"/>
    <mergeCell ref="A8:E8"/>
    <mergeCell ref="A15:E15"/>
    <mergeCell ref="A16:E16"/>
    <mergeCell ref="A11:E11"/>
    <mergeCell ref="A12:E12"/>
    <mergeCell ref="A9:E9"/>
    <mergeCell ref="A10:E10"/>
    <mergeCell ref="A13:E13"/>
    <mergeCell ref="A14:E14"/>
    <mergeCell ref="A35:E35"/>
    <mergeCell ref="A36:E36"/>
    <mergeCell ref="A17:E17"/>
    <mergeCell ref="A18:E18"/>
    <mergeCell ref="A19:E19"/>
    <mergeCell ref="A20:E20"/>
    <mergeCell ref="A33:E33"/>
    <mergeCell ref="A34:E34"/>
    <mergeCell ref="A29:E29"/>
    <mergeCell ref="A30:E30"/>
    <mergeCell ref="A37:E37"/>
    <mergeCell ref="A38:E38"/>
    <mergeCell ref="A21:E21"/>
    <mergeCell ref="A22:E22"/>
    <mergeCell ref="A23:E23"/>
    <mergeCell ref="A24:E24"/>
    <mergeCell ref="A27:E27"/>
    <mergeCell ref="A28:E28"/>
    <mergeCell ref="A25:E25"/>
    <mergeCell ref="A26:E26"/>
    <mergeCell ref="A31:E31"/>
    <mergeCell ref="A32:E32"/>
    <mergeCell ref="A39:E39"/>
    <mergeCell ref="A40:E40"/>
    <mergeCell ref="A49:E49"/>
    <mergeCell ref="A50:E50"/>
    <mergeCell ref="A45:E45"/>
    <mergeCell ref="A46:E46"/>
    <mergeCell ref="A43:E43"/>
    <mergeCell ref="A44:E44"/>
    <mergeCell ref="A41:E41"/>
    <mergeCell ref="A42:E42"/>
    <mergeCell ref="A53:E53"/>
    <mergeCell ref="A54:E54"/>
    <mergeCell ref="A51:E51"/>
    <mergeCell ref="A52:E52"/>
    <mergeCell ref="A47:E47"/>
    <mergeCell ref="A48:E48"/>
    <mergeCell ref="A57:E57"/>
    <mergeCell ref="A58:E58"/>
    <mergeCell ref="A59:E59"/>
    <mergeCell ref="A60:E60"/>
    <mergeCell ref="A55:E55"/>
    <mergeCell ref="A56:E56"/>
    <mergeCell ref="A73:E73"/>
    <mergeCell ref="A74:E74"/>
    <mergeCell ref="A67:E67"/>
    <mergeCell ref="A68:E68"/>
    <mergeCell ref="A61:E61"/>
    <mergeCell ref="A62:E62"/>
    <mergeCell ref="A63:E63"/>
    <mergeCell ref="A64:E64"/>
    <mergeCell ref="A65:E65"/>
    <mergeCell ref="A66:E66"/>
    <mergeCell ref="A83:E83"/>
    <mergeCell ref="A84:E84"/>
    <mergeCell ref="A79:E79"/>
    <mergeCell ref="A80:E80"/>
    <mergeCell ref="A69:E69"/>
    <mergeCell ref="A70:E70"/>
    <mergeCell ref="A75:E75"/>
    <mergeCell ref="A76:E76"/>
    <mergeCell ref="A71:E71"/>
    <mergeCell ref="A72:E72"/>
    <mergeCell ref="A85:E85"/>
    <mergeCell ref="A86:E86"/>
    <mergeCell ref="A89:E89"/>
    <mergeCell ref="A90:E90"/>
    <mergeCell ref="A77:E77"/>
    <mergeCell ref="A78:E78"/>
    <mergeCell ref="A87:E87"/>
    <mergeCell ref="A88:E88"/>
    <mergeCell ref="A81:E81"/>
    <mergeCell ref="A82:E82"/>
    <mergeCell ref="A91:E91"/>
    <mergeCell ref="A92:E92"/>
    <mergeCell ref="A100:L100"/>
    <mergeCell ref="A93:E93"/>
    <mergeCell ref="A94:E94"/>
    <mergeCell ref="A95:E95"/>
    <mergeCell ref="A96:E96"/>
    <mergeCell ref="A97:E97"/>
    <mergeCell ref="A98:E98"/>
    <mergeCell ref="A99:E9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I17 I33:I54 I57:I67 I79:I82 I96" formula="1"/>
    <ignoredError sqref="I18 I24 I74:I78 I85:I87" formula="1" formulaRange="1"/>
    <ignoredError sqref="J18:K18 G24:H24 K78 H78 H74 J74 I19:I23 J78 K74" formulaRange="1"/>
    <ignoredError sqref="I88 G85:H87 J85:K87" unlockedFormula="1"/>
    <ignoredError sqref="I85:I8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10" zoomScalePageLayoutView="0" workbookViewId="0" topLeftCell="A61">
      <selection activeCell="K76" sqref="K76"/>
    </sheetView>
  </sheetViews>
  <sheetFormatPr defaultColWidth="9.140625" defaultRowHeight="12.75"/>
  <cols>
    <col min="1" max="16384" width="9.140625" style="35" customWidth="1"/>
  </cols>
  <sheetData>
    <row r="1" spans="1:12" ht="15.75">
      <c r="A1" s="33" t="s">
        <v>372</v>
      </c>
      <c r="B1" s="41"/>
      <c r="C1" s="41"/>
      <c r="D1" s="41"/>
      <c r="E1" s="41"/>
      <c r="F1" s="41"/>
      <c r="G1" s="41"/>
      <c r="H1" s="42"/>
      <c r="I1" s="42"/>
      <c r="J1" s="43"/>
      <c r="K1" s="44"/>
      <c r="L1" s="45"/>
    </row>
    <row r="2" spans="1:12" ht="12.75">
      <c r="A2" s="246" t="s">
        <v>393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2.75">
      <c r="A3" s="23"/>
      <c r="B3" s="24"/>
      <c r="C3" s="24"/>
      <c r="D3" s="31"/>
      <c r="E3" s="31"/>
      <c r="F3" s="31"/>
      <c r="G3" s="31"/>
      <c r="H3" s="31"/>
      <c r="I3" s="13"/>
      <c r="J3" s="13"/>
      <c r="K3" s="251" t="s">
        <v>57</v>
      </c>
      <c r="L3" s="251"/>
    </row>
    <row r="4" spans="1:12" ht="12.75" customHeight="1">
      <c r="A4" s="239" t="s">
        <v>1</v>
      </c>
      <c r="B4" s="240"/>
      <c r="C4" s="240"/>
      <c r="D4" s="240"/>
      <c r="E4" s="240"/>
      <c r="F4" s="239" t="s">
        <v>219</v>
      </c>
      <c r="G4" s="239" t="s">
        <v>369</v>
      </c>
      <c r="H4" s="240"/>
      <c r="I4" s="240"/>
      <c r="J4" s="239" t="s">
        <v>370</v>
      </c>
      <c r="K4" s="240"/>
      <c r="L4" s="240"/>
    </row>
    <row r="5" spans="1:12" ht="12.75">
      <c r="A5" s="240"/>
      <c r="B5" s="240"/>
      <c r="C5" s="240"/>
      <c r="D5" s="240"/>
      <c r="E5" s="240"/>
      <c r="F5" s="240"/>
      <c r="G5" s="39" t="s">
        <v>358</v>
      </c>
      <c r="H5" s="39" t="s">
        <v>359</v>
      </c>
      <c r="I5" s="39" t="s">
        <v>360</v>
      </c>
      <c r="J5" s="39" t="s">
        <v>358</v>
      </c>
      <c r="K5" s="39" t="s">
        <v>359</v>
      </c>
      <c r="L5" s="39" t="s">
        <v>360</v>
      </c>
    </row>
    <row r="6" spans="1:12" ht="12.75">
      <c r="A6" s="239">
        <v>1</v>
      </c>
      <c r="B6" s="239"/>
      <c r="C6" s="239"/>
      <c r="D6" s="239"/>
      <c r="E6" s="239"/>
      <c r="F6" s="40">
        <v>2</v>
      </c>
      <c r="G6" s="40">
        <v>3</v>
      </c>
      <c r="H6" s="40">
        <v>4</v>
      </c>
      <c r="I6" s="40" t="s">
        <v>55</v>
      </c>
      <c r="J6" s="40">
        <v>6</v>
      </c>
      <c r="K6" s="40">
        <v>7</v>
      </c>
      <c r="L6" s="40" t="s">
        <v>56</v>
      </c>
    </row>
    <row r="7" spans="1:12" ht="12.75">
      <c r="A7" s="231" t="s">
        <v>98</v>
      </c>
      <c r="B7" s="232"/>
      <c r="C7" s="232"/>
      <c r="D7" s="232"/>
      <c r="E7" s="234"/>
      <c r="F7" s="9">
        <v>124</v>
      </c>
      <c r="G7" s="103">
        <f>SUM(G8:G15)</f>
        <v>170253352.21999997</v>
      </c>
      <c r="H7" s="104">
        <f>SUM(H8:H15)</f>
        <v>880255325.19</v>
      </c>
      <c r="I7" s="105">
        <f>G7+H7</f>
        <v>1050508677.4100001</v>
      </c>
      <c r="J7" s="103">
        <f>SUM(J8:J15)</f>
        <v>173930851</v>
      </c>
      <c r="K7" s="104">
        <f>SUM(K8:K15)</f>
        <v>816868236.1600002</v>
      </c>
      <c r="L7" s="105">
        <f>J7+K7</f>
        <v>990799087.1600002</v>
      </c>
    </row>
    <row r="8" spans="1:12" ht="12.75">
      <c r="A8" s="217" t="s">
        <v>194</v>
      </c>
      <c r="B8" s="218"/>
      <c r="C8" s="218"/>
      <c r="D8" s="218"/>
      <c r="E8" s="219"/>
      <c r="F8" s="10">
        <v>125</v>
      </c>
      <c r="G8" s="5">
        <v>169771797.79</v>
      </c>
      <c r="H8" s="6">
        <v>1441357470.73</v>
      </c>
      <c r="I8" s="37">
        <f aca="true" t="shared" si="0" ref="I8:I71">G8+H8</f>
        <v>1611129268.52</v>
      </c>
      <c r="J8" s="5">
        <v>173745373.26</v>
      </c>
      <c r="K8" s="6">
        <v>1249696726.65</v>
      </c>
      <c r="L8" s="37">
        <f aca="true" t="shared" si="1" ref="L8:L71">J8+K8</f>
        <v>1423442099.91</v>
      </c>
    </row>
    <row r="9" spans="1:12" ht="12.75">
      <c r="A9" s="217" t="s">
        <v>195</v>
      </c>
      <c r="B9" s="218"/>
      <c r="C9" s="218"/>
      <c r="D9" s="218"/>
      <c r="E9" s="219"/>
      <c r="F9" s="10">
        <v>126</v>
      </c>
      <c r="G9" s="5"/>
      <c r="H9" s="6"/>
      <c r="I9" s="37">
        <f t="shared" si="0"/>
        <v>0</v>
      </c>
      <c r="J9" s="5"/>
      <c r="K9" s="6"/>
      <c r="L9" s="37">
        <f t="shared" si="1"/>
        <v>0</v>
      </c>
    </row>
    <row r="10" spans="1:12" ht="25.5" customHeight="1">
      <c r="A10" s="217" t="s">
        <v>196</v>
      </c>
      <c r="B10" s="218"/>
      <c r="C10" s="218"/>
      <c r="D10" s="218"/>
      <c r="E10" s="219"/>
      <c r="F10" s="10">
        <v>127</v>
      </c>
      <c r="G10" s="5"/>
      <c r="H10" s="6">
        <v>-42726118.47</v>
      </c>
      <c r="I10" s="37">
        <f t="shared" si="0"/>
        <v>-42726118.47</v>
      </c>
      <c r="J10" s="5"/>
      <c r="K10" s="6">
        <v>-45626310.25</v>
      </c>
      <c r="L10" s="37">
        <f t="shared" si="1"/>
        <v>-45626310.25</v>
      </c>
    </row>
    <row r="11" spans="1:12" ht="12.75">
      <c r="A11" s="217" t="s">
        <v>197</v>
      </c>
      <c r="B11" s="218"/>
      <c r="C11" s="218"/>
      <c r="D11" s="218"/>
      <c r="E11" s="219"/>
      <c r="F11" s="10">
        <v>128</v>
      </c>
      <c r="G11" s="5">
        <v>-113272.84</v>
      </c>
      <c r="H11" s="6">
        <v>-236829250.3</v>
      </c>
      <c r="I11" s="37">
        <f t="shared" si="0"/>
        <v>-236942523.14000002</v>
      </c>
      <c r="J11" s="5">
        <v>-230904.46</v>
      </c>
      <c r="K11" s="6">
        <v>-210361432.82</v>
      </c>
      <c r="L11" s="37">
        <f t="shared" si="1"/>
        <v>-210592337.28</v>
      </c>
    </row>
    <row r="12" spans="1:12" ht="12.75">
      <c r="A12" s="217" t="s">
        <v>198</v>
      </c>
      <c r="B12" s="218"/>
      <c r="C12" s="218"/>
      <c r="D12" s="218"/>
      <c r="E12" s="219"/>
      <c r="F12" s="10">
        <v>129</v>
      </c>
      <c r="G12" s="5"/>
      <c r="H12" s="6"/>
      <c r="I12" s="37">
        <f t="shared" si="0"/>
        <v>0</v>
      </c>
      <c r="J12" s="5"/>
      <c r="K12" s="6"/>
      <c r="L12" s="37">
        <f t="shared" si="1"/>
        <v>0</v>
      </c>
    </row>
    <row r="13" spans="1:12" ht="12.75">
      <c r="A13" s="217" t="s">
        <v>199</v>
      </c>
      <c r="B13" s="218"/>
      <c r="C13" s="218"/>
      <c r="D13" s="218"/>
      <c r="E13" s="219"/>
      <c r="F13" s="10">
        <v>130</v>
      </c>
      <c r="G13" s="5">
        <v>552649.48</v>
      </c>
      <c r="H13" s="6">
        <v>-321728532.85</v>
      </c>
      <c r="I13" s="37">
        <f t="shared" si="0"/>
        <v>-321175883.37</v>
      </c>
      <c r="J13" s="5">
        <v>369430.99</v>
      </c>
      <c r="K13" s="6">
        <v>-217759608.54</v>
      </c>
      <c r="L13" s="37">
        <f t="shared" si="1"/>
        <v>-217390177.54999998</v>
      </c>
    </row>
    <row r="14" spans="1:12" ht="12.75">
      <c r="A14" s="217" t="s">
        <v>200</v>
      </c>
      <c r="B14" s="218"/>
      <c r="C14" s="218"/>
      <c r="D14" s="218"/>
      <c r="E14" s="219"/>
      <c r="F14" s="10">
        <v>131</v>
      </c>
      <c r="G14" s="5">
        <v>42177.79</v>
      </c>
      <c r="H14" s="6">
        <v>40181756.08</v>
      </c>
      <c r="I14" s="37">
        <f t="shared" si="0"/>
        <v>40223933.87</v>
      </c>
      <c r="J14" s="5">
        <v>46951.21</v>
      </c>
      <c r="K14" s="6">
        <v>40918861.12</v>
      </c>
      <c r="L14" s="37">
        <f t="shared" si="1"/>
        <v>40965812.33</v>
      </c>
    </row>
    <row r="15" spans="1:12" ht="12.75">
      <c r="A15" s="217" t="s">
        <v>240</v>
      </c>
      <c r="B15" s="218"/>
      <c r="C15" s="218"/>
      <c r="D15" s="218"/>
      <c r="E15" s="219"/>
      <c r="F15" s="10">
        <v>132</v>
      </c>
      <c r="G15" s="5"/>
      <c r="H15" s="6"/>
      <c r="I15" s="37">
        <f t="shared" si="0"/>
        <v>0</v>
      </c>
      <c r="J15" s="5"/>
      <c r="K15" s="6"/>
      <c r="L15" s="37">
        <f t="shared" si="1"/>
        <v>0</v>
      </c>
    </row>
    <row r="16" spans="1:12" ht="24.75" customHeight="1">
      <c r="A16" s="220" t="s">
        <v>99</v>
      </c>
      <c r="B16" s="218"/>
      <c r="C16" s="218"/>
      <c r="D16" s="218"/>
      <c r="E16" s="219"/>
      <c r="F16" s="10">
        <v>133</v>
      </c>
      <c r="G16" s="106">
        <f>G17+G18+G22+G23+G24+G28+G29</f>
        <v>52333099.51999999</v>
      </c>
      <c r="H16" s="107">
        <f>H17+H18+H22+H23+H24+H28+H29</f>
        <v>119405412.89999999</v>
      </c>
      <c r="I16" s="37">
        <f t="shared" si="0"/>
        <v>171738512.42</v>
      </c>
      <c r="J16" s="106">
        <f>J17+J18+J22+J23+J24+J28+J29</f>
        <v>57673123.870000005</v>
      </c>
      <c r="K16" s="107">
        <f>K17+K18+K22+K23+K24+K28+K29</f>
        <v>96511946.64</v>
      </c>
      <c r="L16" s="37">
        <f t="shared" si="1"/>
        <v>154185070.51</v>
      </c>
    </row>
    <row r="17" spans="1:12" ht="19.5" customHeight="1">
      <c r="A17" s="217" t="s">
        <v>217</v>
      </c>
      <c r="B17" s="218"/>
      <c r="C17" s="218"/>
      <c r="D17" s="218"/>
      <c r="E17" s="219"/>
      <c r="F17" s="10">
        <v>134</v>
      </c>
      <c r="G17" s="5"/>
      <c r="H17" s="6">
        <v>45311236.95</v>
      </c>
      <c r="I17" s="37">
        <f t="shared" si="0"/>
        <v>45311236.95</v>
      </c>
      <c r="J17" s="5"/>
      <c r="K17" s="6">
        <v>22199745.52</v>
      </c>
      <c r="L17" s="37">
        <f t="shared" si="1"/>
        <v>22199745.52</v>
      </c>
    </row>
    <row r="18" spans="1:12" ht="26.25" customHeight="1">
      <c r="A18" s="217" t="s">
        <v>202</v>
      </c>
      <c r="B18" s="218"/>
      <c r="C18" s="218"/>
      <c r="D18" s="218"/>
      <c r="E18" s="219"/>
      <c r="F18" s="10">
        <v>135</v>
      </c>
      <c r="G18" s="106">
        <f>SUM(G19:G21)</f>
        <v>0</v>
      </c>
      <c r="H18" s="107">
        <f>SUM(H19:H21)</f>
        <v>11473340.85</v>
      </c>
      <c r="I18" s="37">
        <f t="shared" si="0"/>
        <v>11473340.85</v>
      </c>
      <c r="J18" s="106">
        <f>SUM(J19:J21)</f>
        <v>0</v>
      </c>
      <c r="K18" s="107">
        <f>SUM(K19:K21)</f>
        <v>13163765.37</v>
      </c>
      <c r="L18" s="37">
        <f t="shared" si="1"/>
        <v>13163765.37</v>
      </c>
    </row>
    <row r="19" spans="1:12" ht="12.75">
      <c r="A19" s="217" t="s">
        <v>241</v>
      </c>
      <c r="B19" s="218"/>
      <c r="C19" s="218"/>
      <c r="D19" s="218"/>
      <c r="E19" s="219"/>
      <c r="F19" s="10">
        <v>136</v>
      </c>
      <c r="G19" s="5"/>
      <c r="H19" s="6">
        <v>11467551.86</v>
      </c>
      <c r="I19" s="37">
        <f t="shared" si="0"/>
        <v>11467551.86</v>
      </c>
      <c r="J19" s="5"/>
      <c r="K19" s="6">
        <v>13163765.37</v>
      </c>
      <c r="L19" s="37">
        <f t="shared" si="1"/>
        <v>13163765.37</v>
      </c>
    </row>
    <row r="20" spans="1:12" ht="24" customHeight="1">
      <c r="A20" s="217" t="s">
        <v>53</v>
      </c>
      <c r="B20" s="218"/>
      <c r="C20" s="218"/>
      <c r="D20" s="218"/>
      <c r="E20" s="219"/>
      <c r="F20" s="10">
        <v>137</v>
      </c>
      <c r="G20" s="5"/>
      <c r="H20" s="6"/>
      <c r="I20" s="37">
        <f t="shared" si="0"/>
        <v>0</v>
      </c>
      <c r="J20" s="5"/>
      <c r="K20" s="6"/>
      <c r="L20" s="37">
        <f t="shared" si="1"/>
        <v>0</v>
      </c>
    </row>
    <row r="21" spans="1:12" ht="12.75">
      <c r="A21" s="217" t="s">
        <v>242</v>
      </c>
      <c r="B21" s="218"/>
      <c r="C21" s="218"/>
      <c r="D21" s="218"/>
      <c r="E21" s="219"/>
      <c r="F21" s="10">
        <v>138</v>
      </c>
      <c r="G21" s="5"/>
      <c r="H21" s="6">
        <v>5788.99</v>
      </c>
      <c r="I21" s="37">
        <f t="shared" si="0"/>
        <v>5788.99</v>
      </c>
      <c r="J21" s="5"/>
      <c r="K21" s="6"/>
      <c r="L21" s="37">
        <f t="shared" si="1"/>
        <v>0</v>
      </c>
    </row>
    <row r="22" spans="1:12" ht="12.75">
      <c r="A22" s="217" t="s">
        <v>243</v>
      </c>
      <c r="B22" s="218"/>
      <c r="C22" s="218"/>
      <c r="D22" s="218"/>
      <c r="E22" s="219"/>
      <c r="F22" s="10">
        <v>139</v>
      </c>
      <c r="G22" s="5">
        <v>50662757.66</v>
      </c>
      <c r="H22" s="6">
        <v>52722922.55</v>
      </c>
      <c r="I22" s="37">
        <f t="shared" si="0"/>
        <v>103385680.21</v>
      </c>
      <c r="J22" s="5">
        <v>53523105.45</v>
      </c>
      <c r="K22" s="6">
        <v>49107456.2</v>
      </c>
      <c r="L22" s="37">
        <f t="shared" si="1"/>
        <v>102630561.65</v>
      </c>
    </row>
    <row r="23" spans="1:12" ht="20.25" customHeight="1">
      <c r="A23" s="217" t="s">
        <v>271</v>
      </c>
      <c r="B23" s="218"/>
      <c r="C23" s="218"/>
      <c r="D23" s="218"/>
      <c r="E23" s="219"/>
      <c r="F23" s="10">
        <v>140</v>
      </c>
      <c r="G23" s="5">
        <v>835918.23</v>
      </c>
      <c r="H23" s="6">
        <v>1225939.24</v>
      </c>
      <c r="I23" s="37">
        <f t="shared" si="0"/>
        <v>2061857.47</v>
      </c>
      <c r="J23" s="5">
        <v>2933255.81</v>
      </c>
      <c r="K23" s="6">
        <v>7282029.85</v>
      </c>
      <c r="L23" s="37">
        <f t="shared" si="1"/>
        <v>10215285.66</v>
      </c>
    </row>
    <row r="24" spans="1:12" ht="19.5" customHeight="1">
      <c r="A24" s="217" t="s">
        <v>100</v>
      </c>
      <c r="B24" s="218"/>
      <c r="C24" s="218"/>
      <c r="D24" s="218"/>
      <c r="E24" s="219"/>
      <c r="F24" s="10">
        <v>141</v>
      </c>
      <c r="G24" s="106">
        <f>SUM(G25:G27)</f>
        <v>547578.12</v>
      </c>
      <c r="H24" s="107">
        <f>SUM(H25:H27)</f>
        <v>1640738.33</v>
      </c>
      <c r="I24" s="37">
        <f t="shared" si="0"/>
        <v>2188316.45</v>
      </c>
      <c r="J24" s="106">
        <f>SUM(J25:J27)</f>
        <v>1056095.58</v>
      </c>
      <c r="K24" s="107">
        <f>SUM(K25:K27)</f>
        <v>2108926.4299999997</v>
      </c>
      <c r="L24" s="37">
        <f t="shared" si="1"/>
        <v>3165022.01</v>
      </c>
    </row>
    <row r="25" spans="1:12" ht="12.75">
      <c r="A25" s="217" t="s">
        <v>244</v>
      </c>
      <c r="B25" s="218"/>
      <c r="C25" s="218"/>
      <c r="D25" s="218"/>
      <c r="E25" s="219"/>
      <c r="F25" s="10">
        <v>142</v>
      </c>
      <c r="G25" s="5">
        <v>547578.12</v>
      </c>
      <c r="H25" s="6">
        <v>1276804.2</v>
      </c>
      <c r="I25" s="37">
        <f t="shared" si="0"/>
        <v>1824382.3199999998</v>
      </c>
      <c r="J25" s="5">
        <v>1056095.58</v>
      </c>
      <c r="K25" s="6">
        <v>1719634.43</v>
      </c>
      <c r="L25" s="37">
        <f t="shared" si="1"/>
        <v>2775730.01</v>
      </c>
    </row>
    <row r="26" spans="1:12" ht="12.75">
      <c r="A26" s="217" t="s">
        <v>245</v>
      </c>
      <c r="B26" s="218"/>
      <c r="C26" s="218"/>
      <c r="D26" s="218"/>
      <c r="E26" s="219"/>
      <c r="F26" s="10">
        <v>143</v>
      </c>
      <c r="G26" s="5"/>
      <c r="H26" s="6">
        <v>363934.13</v>
      </c>
      <c r="I26" s="37">
        <f t="shared" si="0"/>
        <v>363934.13</v>
      </c>
      <c r="J26" s="5"/>
      <c r="K26" s="6">
        <v>389292</v>
      </c>
      <c r="L26" s="37">
        <f t="shared" si="1"/>
        <v>389292</v>
      </c>
    </row>
    <row r="27" spans="1:12" ht="12.75">
      <c r="A27" s="217" t="s">
        <v>6</v>
      </c>
      <c r="B27" s="218"/>
      <c r="C27" s="218"/>
      <c r="D27" s="218"/>
      <c r="E27" s="219"/>
      <c r="F27" s="10">
        <v>144</v>
      </c>
      <c r="G27" s="5"/>
      <c r="H27" s="6"/>
      <c r="I27" s="37">
        <f t="shared" si="0"/>
        <v>0</v>
      </c>
      <c r="J27" s="5"/>
      <c r="K27" s="6"/>
      <c r="L27" s="37">
        <f t="shared" si="1"/>
        <v>0</v>
      </c>
    </row>
    <row r="28" spans="1:12" ht="12.75">
      <c r="A28" s="217" t="s">
        <v>7</v>
      </c>
      <c r="B28" s="218"/>
      <c r="C28" s="218"/>
      <c r="D28" s="218"/>
      <c r="E28" s="219"/>
      <c r="F28" s="10">
        <v>145</v>
      </c>
      <c r="G28" s="5"/>
      <c r="H28" s="6"/>
      <c r="I28" s="37">
        <f t="shared" si="0"/>
        <v>0</v>
      </c>
      <c r="J28" s="5"/>
      <c r="K28" s="6"/>
      <c r="L28" s="37">
        <f t="shared" si="1"/>
        <v>0</v>
      </c>
    </row>
    <row r="29" spans="1:12" ht="12.75">
      <c r="A29" s="217" t="s">
        <v>8</v>
      </c>
      <c r="B29" s="218"/>
      <c r="C29" s="218"/>
      <c r="D29" s="218"/>
      <c r="E29" s="219"/>
      <c r="F29" s="10">
        <v>146</v>
      </c>
      <c r="G29" s="5">
        <v>286845.51</v>
      </c>
      <c r="H29" s="6">
        <v>7031234.98</v>
      </c>
      <c r="I29" s="37">
        <f t="shared" si="0"/>
        <v>7318080.49</v>
      </c>
      <c r="J29" s="5">
        <v>160667.03</v>
      </c>
      <c r="K29" s="6">
        <v>2650023.27</v>
      </c>
      <c r="L29" s="37">
        <f t="shared" si="1"/>
        <v>2810690.3</v>
      </c>
    </row>
    <row r="30" spans="1:12" ht="12.75">
      <c r="A30" s="220" t="s">
        <v>9</v>
      </c>
      <c r="B30" s="218"/>
      <c r="C30" s="218"/>
      <c r="D30" s="218"/>
      <c r="E30" s="219"/>
      <c r="F30" s="10">
        <v>147</v>
      </c>
      <c r="G30" s="5">
        <v>10337.46</v>
      </c>
      <c r="H30" s="6">
        <v>15179239.1</v>
      </c>
      <c r="I30" s="37">
        <f t="shared" si="0"/>
        <v>15189576.56</v>
      </c>
      <c r="J30" s="5">
        <v>4722.47</v>
      </c>
      <c r="K30" s="6">
        <v>14475886.08</v>
      </c>
      <c r="L30" s="37">
        <f t="shared" si="1"/>
        <v>14480608.55</v>
      </c>
    </row>
    <row r="31" spans="1:12" ht="21.75" customHeight="1">
      <c r="A31" s="220" t="s">
        <v>10</v>
      </c>
      <c r="B31" s="218"/>
      <c r="C31" s="218"/>
      <c r="D31" s="218"/>
      <c r="E31" s="219"/>
      <c r="F31" s="10">
        <v>148</v>
      </c>
      <c r="G31" s="5">
        <v>22807.63</v>
      </c>
      <c r="H31" s="6">
        <v>3983689.83</v>
      </c>
      <c r="I31" s="37">
        <f t="shared" si="0"/>
        <v>4006497.46</v>
      </c>
      <c r="J31" s="5">
        <v>302875.54</v>
      </c>
      <c r="K31" s="6">
        <v>19688095.92</v>
      </c>
      <c r="L31" s="37">
        <f t="shared" si="1"/>
        <v>19990971.46</v>
      </c>
    </row>
    <row r="32" spans="1:12" ht="12.75">
      <c r="A32" s="220" t="s">
        <v>11</v>
      </c>
      <c r="B32" s="218"/>
      <c r="C32" s="218"/>
      <c r="D32" s="218"/>
      <c r="E32" s="219"/>
      <c r="F32" s="10">
        <v>149</v>
      </c>
      <c r="G32" s="5">
        <v>1948419.86</v>
      </c>
      <c r="H32" s="6">
        <v>34425961.92</v>
      </c>
      <c r="I32" s="37">
        <f t="shared" si="0"/>
        <v>36374381.78</v>
      </c>
      <c r="J32" s="5">
        <v>3132531.76</v>
      </c>
      <c r="K32" s="6">
        <v>41654599.53</v>
      </c>
      <c r="L32" s="37">
        <f t="shared" si="1"/>
        <v>44787131.29</v>
      </c>
    </row>
    <row r="33" spans="1:12" ht="12.75">
      <c r="A33" s="220" t="s">
        <v>101</v>
      </c>
      <c r="B33" s="218"/>
      <c r="C33" s="218"/>
      <c r="D33" s="218"/>
      <c r="E33" s="219"/>
      <c r="F33" s="10">
        <v>150</v>
      </c>
      <c r="G33" s="106">
        <f>G34+G38</f>
        <v>-185188524.89</v>
      </c>
      <c r="H33" s="107">
        <f>H34+H38</f>
        <v>-485359600.21000004</v>
      </c>
      <c r="I33" s="37">
        <f t="shared" si="0"/>
        <v>-670548125.1</v>
      </c>
      <c r="J33" s="106">
        <f>J34+J38</f>
        <v>-131975729.67000002</v>
      </c>
      <c r="K33" s="107">
        <f>K34+K38</f>
        <v>-475914797.8000001</v>
      </c>
      <c r="L33" s="37">
        <f t="shared" si="1"/>
        <v>-607890527.47</v>
      </c>
    </row>
    <row r="34" spans="1:12" ht="12.75">
      <c r="A34" s="217" t="s">
        <v>102</v>
      </c>
      <c r="B34" s="218"/>
      <c r="C34" s="218"/>
      <c r="D34" s="218"/>
      <c r="E34" s="219"/>
      <c r="F34" s="10">
        <v>151</v>
      </c>
      <c r="G34" s="106">
        <f>SUM(G35:G37)</f>
        <v>-196249496.57</v>
      </c>
      <c r="H34" s="107">
        <f>SUM(H35:H37)</f>
        <v>-506508548.99000007</v>
      </c>
      <c r="I34" s="37">
        <f t="shared" si="0"/>
        <v>-702758045.5600001</v>
      </c>
      <c r="J34" s="106">
        <f>SUM(J35:J37)</f>
        <v>-136390488.08</v>
      </c>
      <c r="K34" s="107">
        <f>SUM(K35:K37)</f>
        <v>-476457398.69000006</v>
      </c>
      <c r="L34" s="37">
        <f t="shared" si="1"/>
        <v>-612847886.7700001</v>
      </c>
    </row>
    <row r="35" spans="1:12" ht="12.75">
      <c r="A35" s="217" t="s">
        <v>12</v>
      </c>
      <c r="B35" s="218"/>
      <c r="C35" s="218"/>
      <c r="D35" s="218"/>
      <c r="E35" s="219"/>
      <c r="F35" s="10">
        <v>152</v>
      </c>
      <c r="G35" s="5">
        <v>-196249496.57</v>
      </c>
      <c r="H35" s="6">
        <v>-621422947.69</v>
      </c>
      <c r="I35" s="37">
        <f t="shared" si="0"/>
        <v>-817672444.26</v>
      </c>
      <c r="J35" s="5">
        <v>-136390488.08</v>
      </c>
      <c r="K35" s="6">
        <v>-570486856.58</v>
      </c>
      <c r="L35" s="37">
        <f t="shared" si="1"/>
        <v>-706877344.6600001</v>
      </c>
    </row>
    <row r="36" spans="1:12" ht="12.75">
      <c r="A36" s="217" t="s">
        <v>13</v>
      </c>
      <c r="B36" s="218"/>
      <c r="C36" s="218"/>
      <c r="D36" s="218"/>
      <c r="E36" s="219"/>
      <c r="F36" s="10">
        <v>153</v>
      </c>
      <c r="G36" s="5"/>
      <c r="H36" s="6"/>
      <c r="I36" s="37">
        <f t="shared" si="0"/>
        <v>0</v>
      </c>
      <c r="J36" s="5"/>
      <c r="K36" s="6"/>
      <c r="L36" s="37">
        <f t="shared" si="1"/>
        <v>0</v>
      </c>
    </row>
    <row r="37" spans="1:12" ht="12.75">
      <c r="A37" s="217" t="s">
        <v>14</v>
      </c>
      <c r="B37" s="218"/>
      <c r="C37" s="218"/>
      <c r="D37" s="218"/>
      <c r="E37" s="219"/>
      <c r="F37" s="10">
        <v>154</v>
      </c>
      <c r="G37" s="5"/>
      <c r="H37" s="6">
        <v>114914398.7</v>
      </c>
      <c r="I37" s="37">
        <f t="shared" si="0"/>
        <v>114914398.7</v>
      </c>
      <c r="J37" s="5"/>
      <c r="K37" s="6">
        <v>94029457.89</v>
      </c>
      <c r="L37" s="37">
        <f t="shared" si="1"/>
        <v>94029457.89</v>
      </c>
    </row>
    <row r="38" spans="1:12" ht="12.75">
      <c r="A38" s="217" t="s">
        <v>103</v>
      </c>
      <c r="B38" s="218"/>
      <c r="C38" s="218"/>
      <c r="D38" s="218"/>
      <c r="E38" s="219"/>
      <c r="F38" s="10">
        <v>155</v>
      </c>
      <c r="G38" s="106">
        <f>SUM(G39:G41)</f>
        <v>11060971.68</v>
      </c>
      <c r="H38" s="107">
        <f>SUM(H39:H41)</f>
        <v>21148948.78</v>
      </c>
      <c r="I38" s="37">
        <f t="shared" si="0"/>
        <v>32209920.46</v>
      </c>
      <c r="J38" s="106">
        <f>SUM(J39:J41)</f>
        <v>4414758.41</v>
      </c>
      <c r="K38" s="107">
        <f>SUM(K39:K41)</f>
        <v>542600.8899999999</v>
      </c>
      <c r="L38" s="37">
        <f t="shared" si="1"/>
        <v>4957359.3</v>
      </c>
    </row>
    <row r="39" spans="1:12" ht="12.75">
      <c r="A39" s="217" t="s">
        <v>15</v>
      </c>
      <c r="B39" s="218"/>
      <c r="C39" s="218"/>
      <c r="D39" s="218"/>
      <c r="E39" s="219"/>
      <c r="F39" s="10">
        <v>156</v>
      </c>
      <c r="G39" s="5">
        <v>11060971.68</v>
      </c>
      <c r="H39" s="6">
        <v>31133520.8</v>
      </c>
      <c r="I39" s="37">
        <f t="shared" si="0"/>
        <v>42194492.480000004</v>
      </c>
      <c r="J39" s="5">
        <v>4414758.41</v>
      </c>
      <c r="K39" s="6">
        <v>2132895.5</v>
      </c>
      <c r="L39" s="37">
        <f t="shared" si="1"/>
        <v>6547653.91</v>
      </c>
    </row>
    <row r="40" spans="1:12" ht="12.75">
      <c r="A40" s="217" t="s">
        <v>16</v>
      </c>
      <c r="B40" s="218"/>
      <c r="C40" s="218"/>
      <c r="D40" s="218"/>
      <c r="E40" s="219"/>
      <c r="F40" s="10">
        <v>157</v>
      </c>
      <c r="G40" s="5"/>
      <c r="H40" s="6"/>
      <c r="I40" s="37">
        <f t="shared" si="0"/>
        <v>0</v>
      </c>
      <c r="J40" s="5"/>
      <c r="K40" s="6"/>
      <c r="L40" s="37">
        <f t="shared" si="1"/>
        <v>0</v>
      </c>
    </row>
    <row r="41" spans="1:12" ht="12.75">
      <c r="A41" s="217" t="s">
        <v>17</v>
      </c>
      <c r="B41" s="218"/>
      <c r="C41" s="218"/>
      <c r="D41" s="218"/>
      <c r="E41" s="219"/>
      <c r="F41" s="10">
        <v>158</v>
      </c>
      <c r="G41" s="5"/>
      <c r="H41" s="6">
        <v>-9984572.02</v>
      </c>
      <c r="I41" s="37">
        <f t="shared" si="0"/>
        <v>-9984572.02</v>
      </c>
      <c r="J41" s="5"/>
      <c r="K41" s="6">
        <v>-1590294.61</v>
      </c>
      <c r="L41" s="37">
        <f t="shared" si="1"/>
        <v>-1590294.61</v>
      </c>
    </row>
    <row r="42" spans="1:12" ht="22.5" customHeight="1">
      <c r="A42" s="220" t="s">
        <v>104</v>
      </c>
      <c r="B42" s="218"/>
      <c r="C42" s="218"/>
      <c r="D42" s="218"/>
      <c r="E42" s="219"/>
      <c r="F42" s="10">
        <v>159</v>
      </c>
      <c r="G42" s="106">
        <f>G43+G46</f>
        <v>24256884.93</v>
      </c>
      <c r="H42" s="107"/>
      <c r="I42" s="37">
        <f t="shared" si="0"/>
        <v>24256884.93</v>
      </c>
      <c r="J42" s="106">
        <f>J43+J46</f>
        <v>-47987384.9</v>
      </c>
      <c r="K42" s="107">
        <f>K43+K46</f>
        <v>-41100000</v>
      </c>
      <c r="L42" s="37">
        <f t="shared" si="1"/>
        <v>-89087384.9</v>
      </c>
    </row>
    <row r="43" spans="1:12" ht="21" customHeight="1">
      <c r="A43" s="217" t="s">
        <v>105</v>
      </c>
      <c r="B43" s="218"/>
      <c r="C43" s="218"/>
      <c r="D43" s="218"/>
      <c r="E43" s="219"/>
      <c r="F43" s="10">
        <v>160</v>
      </c>
      <c r="G43" s="106">
        <f>SUM(G44:G45)</f>
        <v>24256884.93</v>
      </c>
      <c r="H43" s="107">
        <f>SUM(H44:H45)</f>
        <v>0</v>
      </c>
      <c r="I43" s="37">
        <f t="shared" si="0"/>
        <v>24256884.93</v>
      </c>
      <c r="J43" s="106">
        <f>SUM(J44:J45)</f>
        <v>-47987384.9</v>
      </c>
      <c r="K43" s="107">
        <f>SUM(K44:K45)</f>
        <v>0</v>
      </c>
      <c r="L43" s="37">
        <f t="shared" si="1"/>
        <v>-47987384.9</v>
      </c>
    </row>
    <row r="44" spans="1:12" ht="12.75">
      <c r="A44" s="217" t="s">
        <v>18</v>
      </c>
      <c r="B44" s="218"/>
      <c r="C44" s="218"/>
      <c r="D44" s="218"/>
      <c r="E44" s="219"/>
      <c r="F44" s="10">
        <v>161</v>
      </c>
      <c r="G44" s="5">
        <v>24294815.5</v>
      </c>
      <c r="H44" s="6"/>
      <c r="I44" s="37">
        <f t="shared" si="0"/>
        <v>24294815.5</v>
      </c>
      <c r="J44" s="5">
        <v>-47946386.83</v>
      </c>
      <c r="K44" s="6"/>
      <c r="L44" s="37">
        <f t="shared" si="1"/>
        <v>-47946386.83</v>
      </c>
    </row>
    <row r="45" spans="1:12" ht="12.75">
      <c r="A45" s="217" t="s">
        <v>19</v>
      </c>
      <c r="B45" s="218"/>
      <c r="C45" s="218"/>
      <c r="D45" s="218"/>
      <c r="E45" s="219"/>
      <c r="F45" s="10">
        <v>162</v>
      </c>
      <c r="G45" s="5">
        <v>-37930.57</v>
      </c>
      <c r="H45" s="6"/>
      <c r="I45" s="37">
        <f t="shared" si="0"/>
        <v>-37930.57</v>
      </c>
      <c r="J45" s="5">
        <v>-40998.07</v>
      </c>
      <c r="K45" s="6"/>
      <c r="L45" s="37">
        <f t="shared" si="1"/>
        <v>-40998.07</v>
      </c>
    </row>
    <row r="46" spans="1:12" ht="21.75" customHeight="1">
      <c r="A46" s="217" t="s">
        <v>106</v>
      </c>
      <c r="B46" s="218"/>
      <c r="C46" s="218"/>
      <c r="D46" s="218"/>
      <c r="E46" s="219"/>
      <c r="F46" s="10">
        <v>163</v>
      </c>
      <c r="G46" s="106">
        <f>SUM(G47:G49)</f>
        <v>0</v>
      </c>
      <c r="H46" s="107">
        <f>SUM(H47:H49)</f>
        <v>0</v>
      </c>
      <c r="I46" s="37">
        <f t="shared" si="0"/>
        <v>0</v>
      </c>
      <c r="J46" s="106">
        <f>SUM(J47:J49)</f>
        <v>0</v>
      </c>
      <c r="K46" s="107">
        <f>SUM(K47:K49)</f>
        <v>-41100000</v>
      </c>
      <c r="L46" s="37">
        <f t="shared" si="1"/>
        <v>-41100000</v>
      </c>
    </row>
    <row r="47" spans="1:12" ht="12.75">
      <c r="A47" s="217" t="s">
        <v>20</v>
      </c>
      <c r="B47" s="218"/>
      <c r="C47" s="218"/>
      <c r="D47" s="218"/>
      <c r="E47" s="219"/>
      <c r="F47" s="10">
        <v>164</v>
      </c>
      <c r="G47" s="5"/>
      <c r="H47" s="6"/>
      <c r="I47" s="37">
        <f t="shared" si="0"/>
        <v>0</v>
      </c>
      <c r="J47" s="5"/>
      <c r="K47" s="6">
        <v>-41100000</v>
      </c>
      <c r="L47" s="37">
        <f t="shared" si="1"/>
        <v>-41100000</v>
      </c>
    </row>
    <row r="48" spans="1:12" ht="12.75">
      <c r="A48" s="217" t="s">
        <v>21</v>
      </c>
      <c r="B48" s="218"/>
      <c r="C48" s="218"/>
      <c r="D48" s="218"/>
      <c r="E48" s="219"/>
      <c r="F48" s="10">
        <v>165</v>
      </c>
      <c r="G48" s="5"/>
      <c r="H48" s="6"/>
      <c r="I48" s="37">
        <f t="shared" si="0"/>
        <v>0</v>
      </c>
      <c r="J48" s="5"/>
      <c r="K48" s="6"/>
      <c r="L48" s="37">
        <f t="shared" si="1"/>
        <v>0</v>
      </c>
    </row>
    <row r="49" spans="1:12" ht="12.75">
      <c r="A49" s="217" t="s">
        <v>22</v>
      </c>
      <c r="B49" s="218"/>
      <c r="C49" s="218"/>
      <c r="D49" s="218"/>
      <c r="E49" s="219"/>
      <c r="F49" s="10">
        <v>166</v>
      </c>
      <c r="G49" s="5"/>
      <c r="H49" s="6"/>
      <c r="I49" s="37">
        <f t="shared" si="0"/>
        <v>0</v>
      </c>
      <c r="J49" s="5"/>
      <c r="K49" s="6"/>
      <c r="L49" s="37">
        <f t="shared" si="1"/>
        <v>0</v>
      </c>
    </row>
    <row r="50" spans="1:12" ht="21" customHeight="1">
      <c r="A50" s="220" t="s">
        <v>207</v>
      </c>
      <c r="B50" s="218"/>
      <c r="C50" s="218"/>
      <c r="D50" s="218"/>
      <c r="E50" s="219"/>
      <c r="F50" s="10">
        <v>167</v>
      </c>
      <c r="G50" s="106">
        <f>SUM(G51:G53)</f>
        <v>2146558.54</v>
      </c>
      <c r="H50" s="107">
        <f>SUM(H51:H53)</f>
        <v>0</v>
      </c>
      <c r="I50" s="37">
        <f t="shared" si="0"/>
        <v>2146558.54</v>
      </c>
      <c r="J50" s="106">
        <f>SUM(J51:J53)</f>
        <v>2572573.31</v>
      </c>
      <c r="K50" s="107">
        <f>SUM(K51:K53)</f>
        <v>0</v>
      </c>
      <c r="L50" s="37">
        <f t="shared" si="1"/>
        <v>2572573.31</v>
      </c>
    </row>
    <row r="51" spans="1:12" ht="12.75">
      <c r="A51" s="217" t="s">
        <v>23</v>
      </c>
      <c r="B51" s="218"/>
      <c r="C51" s="218"/>
      <c r="D51" s="218"/>
      <c r="E51" s="219"/>
      <c r="F51" s="10">
        <v>168</v>
      </c>
      <c r="G51" s="5">
        <v>2146558.54</v>
      </c>
      <c r="H51" s="6"/>
      <c r="I51" s="37">
        <f t="shared" si="0"/>
        <v>2146558.54</v>
      </c>
      <c r="J51" s="5">
        <v>2572573.31</v>
      </c>
      <c r="K51" s="6"/>
      <c r="L51" s="37">
        <f t="shared" si="1"/>
        <v>2572573.31</v>
      </c>
    </row>
    <row r="52" spans="1:12" ht="12.75">
      <c r="A52" s="217" t="s">
        <v>24</v>
      </c>
      <c r="B52" s="218"/>
      <c r="C52" s="218"/>
      <c r="D52" s="218"/>
      <c r="E52" s="219"/>
      <c r="F52" s="10">
        <v>169</v>
      </c>
      <c r="G52" s="5"/>
      <c r="H52" s="6"/>
      <c r="I52" s="37">
        <f t="shared" si="0"/>
        <v>0</v>
      </c>
      <c r="J52" s="5"/>
      <c r="K52" s="6"/>
      <c r="L52" s="37">
        <f t="shared" si="1"/>
        <v>0</v>
      </c>
    </row>
    <row r="53" spans="1:12" ht="12.75">
      <c r="A53" s="217" t="s">
        <v>25</v>
      </c>
      <c r="B53" s="218"/>
      <c r="C53" s="218"/>
      <c r="D53" s="218"/>
      <c r="E53" s="219"/>
      <c r="F53" s="10">
        <v>170</v>
      </c>
      <c r="G53" s="5"/>
      <c r="H53" s="6"/>
      <c r="I53" s="37">
        <f t="shared" si="0"/>
        <v>0</v>
      </c>
      <c r="J53" s="5"/>
      <c r="K53" s="6"/>
      <c r="L53" s="37">
        <f t="shared" si="1"/>
        <v>0</v>
      </c>
    </row>
    <row r="54" spans="1:12" ht="21" customHeight="1">
      <c r="A54" s="220" t="s">
        <v>107</v>
      </c>
      <c r="B54" s="218"/>
      <c r="C54" s="218"/>
      <c r="D54" s="218"/>
      <c r="E54" s="219"/>
      <c r="F54" s="10">
        <v>171</v>
      </c>
      <c r="G54" s="106">
        <f>SUM(G55:G56)</f>
        <v>0</v>
      </c>
      <c r="H54" s="107">
        <f>SUM(H55:H56)</f>
        <v>0</v>
      </c>
      <c r="I54" s="37">
        <f t="shared" si="0"/>
        <v>0</v>
      </c>
      <c r="J54" s="106">
        <f>SUM(J55:J56)</f>
        <v>0</v>
      </c>
      <c r="K54" s="107">
        <f>SUM(K55:K56)</f>
        <v>0</v>
      </c>
      <c r="L54" s="37">
        <f t="shared" si="1"/>
        <v>0</v>
      </c>
    </row>
    <row r="55" spans="1:12" ht="12.75">
      <c r="A55" s="217" t="s">
        <v>26</v>
      </c>
      <c r="B55" s="218"/>
      <c r="C55" s="218"/>
      <c r="D55" s="218"/>
      <c r="E55" s="219"/>
      <c r="F55" s="10">
        <v>172</v>
      </c>
      <c r="G55" s="5"/>
      <c r="H55" s="6"/>
      <c r="I55" s="37">
        <f t="shared" si="0"/>
        <v>0</v>
      </c>
      <c r="J55" s="5"/>
      <c r="K55" s="6"/>
      <c r="L55" s="37">
        <f t="shared" si="1"/>
        <v>0</v>
      </c>
    </row>
    <row r="56" spans="1:12" ht="12.75">
      <c r="A56" s="217" t="s">
        <v>27</v>
      </c>
      <c r="B56" s="218"/>
      <c r="C56" s="218"/>
      <c r="D56" s="218"/>
      <c r="E56" s="219"/>
      <c r="F56" s="10">
        <v>173</v>
      </c>
      <c r="G56" s="5"/>
      <c r="H56" s="6"/>
      <c r="I56" s="37">
        <f t="shared" si="0"/>
        <v>0</v>
      </c>
      <c r="J56" s="5"/>
      <c r="K56" s="6"/>
      <c r="L56" s="37">
        <f t="shared" si="1"/>
        <v>0</v>
      </c>
    </row>
    <row r="57" spans="1:12" ht="21" customHeight="1">
      <c r="A57" s="220" t="s">
        <v>108</v>
      </c>
      <c r="B57" s="218"/>
      <c r="C57" s="218"/>
      <c r="D57" s="218"/>
      <c r="E57" s="219"/>
      <c r="F57" s="10">
        <v>174</v>
      </c>
      <c r="G57" s="106">
        <f>G58+G62</f>
        <v>-39680906.46</v>
      </c>
      <c r="H57" s="107">
        <f>H58+H62</f>
        <v>-413278980.11</v>
      </c>
      <c r="I57" s="37">
        <f t="shared" si="0"/>
        <v>-452959886.57</v>
      </c>
      <c r="J57" s="106">
        <f>J58+J62</f>
        <v>-43048728.72</v>
      </c>
      <c r="K57" s="107">
        <f>K58+K62</f>
        <v>-416616310.03</v>
      </c>
      <c r="L57" s="37">
        <f t="shared" si="1"/>
        <v>-459665038.75</v>
      </c>
    </row>
    <row r="58" spans="1:12" ht="12.75">
      <c r="A58" s="217" t="s">
        <v>109</v>
      </c>
      <c r="B58" s="218"/>
      <c r="C58" s="218"/>
      <c r="D58" s="218"/>
      <c r="E58" s="219"/>
      <c r="F58" s="10">
        <v>175</v>
      </c>
      <c r="G58" s="106">
        <f>SUM(G59:G61)</f>
        <v>-10630342.36</v>
      </c>
      <c r="H58" s="107">
        <f>SUM(H59:H61)</f>
        <v>-107805487.93</v>
      </c>
      <c r="I58" s="37">
        <f t="shared" si="0"/>
        <v>-118435830.29</v>
      </c>
      <c r="J58" s="106">
        <f>SUM(J59:J61)</f>
        <v>-8396109.19</v>
      </c>
      <c r="K58" s="107">
        <f>SUM(K59:K61)</f>
        <v>-100884652.35</v>
      </c>
      <c r="L58" s="37">
        <f t="shared" si="1"/>
        <v>-109280761.53999999</v>
      </c>
    </row>
    <row r="59" spans="1:12" ht="12.75">
      <c r="A59" s="217" t="s">
        <v>28</v>
      </c>
      <c r="B59" s="218"/>
      <c r="C59" s="218"/>
      <c r="D59" s="218"/>
      <c r="E59" s="219"/>
      <c r="F59" s="10">
        <v>176</v>
      </c>
      <c r="G59" s="5">
        <v>-7075943.21</v>
      </c>
      <c r="H59" s="6">
        <v>-81050430.17</v>
      </c>
      <c r="I59" s="37">
        <f t="shared" si="0"/>
        <v>-88126373.38</v>
      </c>
      <c r="J59" s="5">
        <v>-6315927.2</v>
      </c>
      <c r="K59" s="6">
        <v>-84487354.5</v>
      </c>
      <c r="L59" s="37">
        <f t="shared" si="1"/>
        <v>-90803281.7</v>
      </c>
    </row>
    <row r="60" spans="1:12" ht="12.75">
      <c r="A60" s="217" t="s">
        <v>29</v>
      </c>
      <c r="B60" s="218"/>
      <c r="C60" s="218"/>
      <c r="D60" s="218"/>
      <c r="E60" s="219"/>
      <c r="F60" s="10">
        <v>177</v>
      </c>
      <c r="G60" s="5">
        <v>-3554399.15</v>
      </c>
      <c r="H60" s="6">
        <v>-26755057.76</v>
      </c>
      <c r="I60" s="37">
        <f t="shared" si="0"/>
        <v>-30309456.91</v>
      </c>
      <c r="J60" s="5">
        <v>-2080181.99</v>
      </c>
      <c r="K60" s="6">
        <v>-16397297.85</v>
      </c>
      <c r="L60" s="37">
        <f t="shared" si="1"/>
        <v>-18477479.84</v>
      </c>
    </row>
    <row r="61" spans="1:12" ht="12.75">
      <c r="A61" s="217" t="s">
        <v>30</v>
      </c>
      <c r="B61" s="218"/>
      <c r="C61" s="218"/>
      <c r="D61" s="218"/>
      <c r="E61" s="219"/>
      <c r="F61" s="10">
        <v>178</v>
      </c>
      <c r="G61" s="5"/>
      <c r="H61" s="6"/>
      <c r="I61" s="37">
        <f t="shared" si="0"/>
        <v>0</v>
      </c>
      <c r="J61" s="5"/>
      <c r="K61" s="6"/>
      <c r="L61" s="37">
        <f t="shared" si="1"/>
        <v>0</v>
      </c>
    </row>
    <row r="62" spans="1:12" ht="24" customHeight="1">
      <c r="A62" s="217" t="s">
        <v>110</v>
      </c>
      <c r="B62" s="218"/>
      <c r="C62" s="218"/>
      <c r="D62" s="218"/>
      <c r="E62" s="219"/>
      <c r="F62" s="10">
        <v>179</v>
      </c>
      <c r="G62" s="106">
        <f>SUM(G63:G65)</f>
        <v>-29050564.1</v>
      </c>
      <c r="H62" s="107">
        <f>SUM(H63:H65)</f>
        <v>-305473492.18</v>
      </c>
      <c r="I62" s="37">
        <f t="shared" si="0"/>
        <v>-334524056.28000003</v>
      </c>
      <c r="J62" s="106">
        <f>SUM(J63:J65)</f>
        <v>-34652619.53</v>
      </c>
      <c r="K62" s="107">
        <f>SUM(K63:K65)</f>
        <v>-315731657.68</v>
      </c>
      <c r="L62" s="37">
        <f t="shared" si="1"/>
        <v>-350384277.21000004</v>
      </c>
    </row>
    <row r="63" spans="1:12" ht="12.75">
      <c r="A63" s="217" t="s">
        <v>31</v>
      </c>
      <c r="B63" s="218"/>
      <c r="C63" s="218"/>
      <c r="D63" s="218"/>
      <c r="E63" s="219"/>
      <c r="F63" s="10">
        <v>180</v>
      </c>
      <c r="G63" s="5">
        <v>-830128.64</v>
      </c>
      <c r="H63" s="6">
        <v>-22154159.88</v>
      </c>
      <c r="I63" s="37">
        <f t="shared" si="0"/>
        <v>-22984288.52</v>
      </c>
      <c r="J63" s="5">
        <v>-907951.51</v>
      </c>
      <c r="K63" s="6">
        <v>-20395016.87</v>
      </c>
      <c r="L63" s="37">
        <f t="shared" si="1"/>
        <v>-21302968.380000003</v>
      </c>
    </row>
    <row r="64" spans="1:12" ht="12.75">
      <c r="A64" s="217" t="s">
        <v>46</v>
      </c>
      <c r="B64" s="218"/>
      <c r="C64" s="218"/>
      <c r="D64" s="218"/>
      <c r="E64" s="219"/>
      <c r="F64" s="10">
        <v>181</v>
      </c>
      <c r="G64" s="5">
        <v>-22072032.76</v>
      </c>
      <c r="H64" s="6">
        <v>-164768751.75</v>
      </c>
      <c r="I64" s="37">
        <f t="shared" si="0"/>
        <v>-186840784.51</v>
      </c>
      <c r="J64" s="5">
        <v>-21581678.35</v>
      </c>
      <c r="K64" s="6">
        <v>-161668536.4</v>
      </c>
      <c r="L64" s="37">
        <f t="shared" si="1"/>
        <v>-183250214.75</v>
      </c>
    </row>
    <row r="65" spans="1:12" ht="12.75">
      <c r="A65" s="217" t="s">
        <v>47</v>
      </c>
      <c r="B65" s="218"/>
      <c r="C65" s="218"/>
      <c r="D65" s="218"/>
      <c r="E65" s="219"/>
      <c r="F65" s="10">
        <v>182</v>
      </c>
      <c r="G65" s="5">
        <v>-6148402.7</v>
      </c>
      <c r="H65" s="6">
        <v>-118550580.55</v>
      </c>
      <c r="I65" s="37">
        <f t="shared" si="0"/>
        <v>-124698983.25</v>
      </c>
      <c r="J65" s="5">
        <v>-12162989.67</v>
      </c>
      <c r="K65" s="6">
        <v>-133668104.41</v>
      </c>
      <c r="L65" s="37">
        <f t="shared" si="1"/>
        <v>-145831094.07999998</v>
      </c>
    </row>
    <row r="66" spans="1:12" ht="12.75">
      <c r="A66" s="220" t="s">
        <v>111</v>
      </c>
      <c r="B66" s="218"/>
      <c r="C66" s="218"/>
      <c r="D66" s="218"/>
      <c r="E66" s="219"/>
      <c r="F66" s="10">
        <v>183</v>
      </c>
      <c r="G66" s="106">
        <f>SUM(G67:G73)</f>
        <v>-20848642.75</v>
      </c>
      <c r="H66" s="106">
        <f>SUM(H67:H73)</f>
        <v>-58085494.94</v>
      </c>
      <c r="I66" s="37">
        <f t="shared" si="0"/>
        <v>-78934137.69</v>
      </c>
      <c r="J66" s="106">
        <f>SUM(J67:J73)</f>
        <v>-13624502.98</v>
      </c>
      <c r="K66" s="107">
        <f>SUM(K67:K73)</f>
        <v>-86400363.92</v>
      </c>
      <c r="L66" s="37">
        <f t="shared" si="1"/>
        <v>-100024866.9</v>
      </c>
    </row>
    <row r="67" spans="1:12" ht="21" customHeight="1">
      <c r="A67" s="217" t="s">
        <v>218</v>
      </c>
      <c r="B67" s="218"/>
      <c r="C67" s="218"/>
      <c r="D67" s="218"/>
      <c r="E67" s="219"/>
      <c r="F67" s="10">
        <v>184</v>
      </c>
      <c r="G67" s="5"/>
      <c r="H67" s="6"/>
      <c r="I67" s="37">
        <f t="shared" si="0"/>
        <v>0</v>
      </c>
      <c r="J67" s="5"/>
      <c r="K67" s="6"/>
      <c r="L67" s="37">
        <f t="shared" si="1"/>
        <v>0</v>
      </c>
    </row>
    <row r="68" spans="1:12" ht="12.75">
      <c r="A68" s="217" t="s">
        <v>48</v>
      </c>
      <c r="B68" s="218"/>
      <c r="C68" s="218"/>
      <c r="D68" s="218"/>
      <c r="E68" s="219"/>
      <c r="F68" s="10">
        <v>185</v>
      </c>
      <c r="G68" s="5"/>
      <c r="H68" s="6">
        <v>-75755.56</v>
      </c>
      <c r="I68" s="37">
        <f t="shared" si="0"/>
        <v>-75755.56</v>
      </c>
      <c r="J68" s="5"/>
      <c r="K68" s="6">
        <v>-477068.49</v>
      </c>
      <c r="L68" s="37">
        <f t="shared" si="1"/>
        <v>-477068.49</v>
      </c>
    </row>
    <row r="69" spans="1:12" ht="12.75">
      <c r="A69" s="217" t="s">
        <v>203</v>
      </c>
      <c r="B69" s="218"/>
      <c r="C69" s="218"/>
      <c r="D69" s="218"/>
      <c r="E69" s="219"/>
      <c r="F69" s="10">
        <v>186</v>
      </c>
      <c r="G69" s="5"/>
      <c r="H69" s="6">
        <v>-22197633.18</v>
      </c>
      <c r="I69" s="37">
        <f t="shared" si="0"/>
        <v>-22197633.18</v>
      </c>
      <c r="J69" s="5">
        <v>-1180565.99</v>
      </c>
      <c r="K69" s="6">
        <v>-68202593.42</v>
      </c>
      <c r="L69" s="37">
        <f t="shared" si="1"/>
        <v>-69383159.41</v>
      </c>
    </row>
    <row r="70" spans="1:12" ht="23.25" customHeight="1">
      <c r="A70" s="217" t="s">
        <v>251</v>
      </c>
      <c r="B70" s="218"/>
      <c r="C70" s="218"/>
      <c r="D70" s="218"/>
      <c r="E70" s="219"/>
      <c r="F70" s="10">
        <v>187</v>
      </c>
      <c r="G70" s="5"/>
      <c r="H70" s="6">
        <v>-217869</v>
      </c>
      <c r="I70" s="37">
        <f t="shared" si="0"/>
        <v>-217869</v>
      </c>
      <c r="J70" s="5">
        <v>-146696.99</v>
      </c>
      <c r="K70" s="6">
        <v>-184485.62</v>
      </c>
      <c r="L70" s="37">
        <f t="shared" si="1"/>
        <v>-331182.61</v>
      </c>
    </row>
    <row r="71" spans="1:12" ht="19.5" customHeight="1">
      <c r="A71" s="217" t="s">
        <v>252</v>
      </c>
      <c r="B71" s="218"/>
      <c r="C71" s="218"/>
      <c r="D71" s="218"/>
      <c r="E71" s="219"/>
      <c r="F71" s="10">
        <v>188</v>
      </c>
      <c r="G71" s="5">
        <v>-6413474.42</v>
      </c>
      <c r="H71" s="6">
        <v>-5086986.61</v>
      </c>
      <c r="I71" s="37">
        <f t="shared" si="0"/>
        <v>-11500461.030000001</v>
      </c>
      <c r="J71" s="5">
        <v>-492518.21</v>
      </c>
      <c r="K71" s="6">
        <v>-2793259.18</v>
      </c>
      <c r="L71" s="37">
        <f t="shared" si="1"/>
        <v>-3285777.39</v>
      </c>
    </row>
    <row r="72" spans="1:12" ht="12.75">
      <c r="A72" s="217" t="s">
        <v>254</v>
      </c>
      <c r="B72" s="218"/>
      <c r="C72" s="218"/>
      <c r="D72" s="218"/>
      <c r="E72" s="219"/>
      <c r="F72" s="10">
        <v>189</v>
      </c>
      <c r="G72" s="5">
        <v>-14169375.6</v>
      </c>
      <c r="H72" s="6">
        <v>-6004513.15</v>
      </c>
      <c r="I72" s="37">
        <f aca="true" t="shared" si="2" ref="I72:I99">G72+H72</f>
        <v>-20173888.75</v>
      </c>
      <c r="J72" s="5">
        <v>-11561980.65</v>
      </c>
      <c r="K72" s="6">
        <v>-4910849.27</v>
      </c>
      <c r="L72" s="37">
        <f aca="true" t="shared" si="3" ref="L72:L99">J72+K72</f>
        <v>-16472829.92</v>
      </c>
    </row>
    <row r="73" spans="1:12" ht="12.75">
      <c r="A73" s="217" t="s">
        <v>253</v>
      </c>
      <c r="B73" s="218"/>
      <c r="C73" s="218"/>
      <c r="D73" s="218"/>
      <c r="E73" s="219"/>
      <c r="F73" s="10">
        <v>190</v>
      </c>
      <c r="G73" s="5">
        <v>-265792.73</v>
      </c>
      <c r="H73" s="6">
        <v>-24502737.44</v>
      </c>
      <c r="I73" s="37">
        <f t="shared" si="2"/>
        <v>-24768530.17</v>
      </c>
      <c r="J73" s="5">
        <v>-242741.14</v>
      </c>
      <c r="K73" s="6">
        <v>-9832107.94</v>
      </c>
      <c r="L73" s="37">
        <f t="shared" si="3"/>
        <v>-10074849.08</v>
      </c>
    </row>
    <row r="74" spans="1:12" ht="24.75" customHeight="1">
      <c r="A74" s="220" t="s">
        <v>112</v>
      </c>
      <c r="B74" s="218"/>
      <c r="C74" s="218"/>
      <c r="D74" s="218"/>
      <c r="E74" s="219"/>
      <c r="F74" s="10">
        <v>191</v>
      </c>
      <c r="G74" s="106">
        <f>SUM(G75:G76)</f>
        <v>-125070.93</v>
      </c>
      <c r="H74" s="107">
        <f>SUM(H75:H76)</f>
        <v>-30119621.3</v>
      </c>
      <c r="I74" s="37">
        <f t="shared" si="2"/>
        <v>-30244692.23</v>
      </c>
      <c r="J74" s="106">
        <f>SUM(J75:J76)</f>
        <v>-116175.29</v>
      </c>
      <c r="K74" s="107">
        <f>SUM(K75:K76)</f>
        <v>-33319019.810000002</v>
      </c>
      <c r="L74" s="37">
        <f t="shared" si="3"/>
        <v>-33435195.1</v>
      </c>
    </row>
    <row r="75" spans="1:12" ht="12.75">
      <c r="A75" s="217" t="s">
        <v>49</v>
      </c>
      <c r="B75" s="218"/>
      <c r="C75" s="218"/>
      <c r="D75" s="218"/>
      <c r="E75" s="219"/>
      <c r="F75" s="10">
        <v>192</v>
      </c>
      <c r="G75" s="5"/>
      <c r="H75" s="6"/>
      <c r="I75" s="37">
        <f t="shared" si="2"/>
        <v>0</v>
      </c>
      <c r="J75" s="5"/>
      <c r="K75" s="6"/>
      <c r="L75" s="37">
        <f t="shared" si="3"/>
        <v>0</v>
      </c>
    </row>
    <row r="76" spans="1:12" ht="12.75">
      <c r="A76" s="217" t="s">
        <v>50</v>
      </c>
      <c r="B76" s="218"/>
      <c r="C76" s="218"/>
      <c r="D76" s="218"/>
      <c r="E76" s="219"/>
      <c r="F76" s="10">
        <v>193</v>
      </c>
      <c r="G76" s="5">
        <v>-125070.93</v>
      </c>
      <c r="H76" s="6">
        <v>-30119621.3</v>
      </c>
      <c r="I76" s="37">
        <f t="shared" si="2"/>
        <v>-30244692.23</v>
      </c>
      <c r="J76" s="5">
        <v>-116175.29</v>
      </c>
      <c r="K76" s="6">
        <v>-33319019.810000002</v>
      </c>
      <c r="L76" s="37">
        <f t="shared" si="3"/>
        <v>-33435195.1</v>
      </c>
    </row>
    <row r="77" spans="1:12" ht="12.75">
      <c r="A77" s="220" t="s">
        <v>58</v>
      </c>
      <c r="B77" s="218"/>
      <c r="C77" s="218"/>
      <c r="D77" s="218"/>
      <c r="E77" s="219"/>
      <c r="F77" s="10">
        <v>194</v>
      </c>
      <c r="G77" s="5"/>
      <c r="H77" s="6">
        <v>-406150.35</v>
      </c>
      <c r="I77" s="37">
        <f t="shared" si="2"/>
        <v>-406150.35</v>
      </c>
      <c r="J77" s="5"/>
      <c r="K77" s="6">
        <v>-3200143.04</v>
      </c>
      <c r="L77" s="37">
        <f t="shared" si="3"/>
        <v>-3200143.04</v>
      </c>
    </row>
    <row r="78" spans="1:12" ht="48" customHeight="1">
      <c r="A78" s="220" t="s">
        <v>362</v>
      </c>
      <c r="B78" s="218"/>
      <c r="C78" s="218"/>
      <c r="D78" s="218"/>
      <c r="E78" s="219"/>
      <c r="F78" s="10">
        <v>195</v>
      </c>
      <c r="G78" s="106">
        <f>G7+G16+G30+G31+G32+G33+G42+G50+G54+G57+G66+G74+G77</f>
        <v>5128315.12999998</v>
      </c>
      <c r="H78" s="107">
        <f>H7+H16+H30+H31+H32+H33+H42+H50+H54+H57+H66+H74+H77</f>
        <v>65999782.03000001</v>
      </c>
      <c r="I78" s="37">
        <f t="shared" si="2"/>
        <v>71128097.16</v>
      </c>
      <c r="J78" s="106">
        <f>J7+J16+J30+J31+J32+J33+J42+J50+J54+J57+J66+J74+J77</f>
        <v>864156.3899999736</v>
      </c>
      <c r="K78" s="107">
        <f>K7+K16+K30+K31+K32+K33+K42+K50+K54+K57+K66+K74+K77</f>
        <v>-67351870.26999989</v>
      </c>
      <c r="L78" s="37">
        <f t="shared" si="3"/>
        <v>-66487713.87999992</v>
      </c>
    </row>
    <row r="79" spans="1:12" ht="12.75">
      <c r="A79" s="220" t="s">
        <v>113</v>
      </c>
      <c r="B79" s="218"/>
      <c r="C79" s="218"/>
      <c r="D79" s="218"/>
      <c r="E79" s="219"/>
      <c r="F79" s="10">
        <v>196</v>
      </c>
      <c r="G79" s="106">
        <f>SUM(G80:G81)</f>
        <v>-1025663.03</v>
      </c>
      <c r="H79" s="107">
        <f>SUM(H80:H81)</f>
        <v>-13199956.41</v>
      </c>
      <c r="I79" s="37">
        <f t="shared" si="2"/>
        <v>-14225619.44</v>
      </c>
      <c r="J79" s="106">
        <f>SUM(J80:J81)</f>
        <v>0</v>
      </c>
      <c r="K79" s="107">
        <f>SUM(K80:K81)</f>
        <v>0</v>
      </c>
      <c r="L79" s="37">
        <f t="shared" si="3"/>
        <v>0</v>
      </c>
    </row>
    <row r="80" spans="1:12" ht="12.75">
      <c r="A80" s="217" t="s">
        <v>51</v>
      </c>
      <c r="B80" s="218"/>
      <c r="C80" s="218"/>
      <c r="D80" s="218"/>
      <c r="E80" s="219"/>
      <c r="F80" s="10">
        <v>197</v>
      </c>
      <c r="G80" s="5">
        <v>-1025663.03</v>
      </c>
      <c r="H80" s="6">
        <v>-13199956.41</v>
      </c>
      <c r="I80" s="37">
        <f t="shared" si="2"/>
        <v>-14225619.44</v>
      </c>
      <c r="J80" s="5"/>
      <c r="K80" s="6"/>
      <c r="L80" s="37">
        <f t="shared" si="3"/>
        <v>0</v>
      </c>
    </row>
    <row r="81" spans="1:12" ht="12.75">
      <c r="A81" s="217" t="s">
        <v>52</v>
      </c>
      <c r="B81" s="218"/>
      <c r="C81" s="218"/>
      <c r="D81" s="218"/>
      <c r="E81" s="219"/>
      <c r="F81" s="10">
        <v>198</v>
      </c>
      <c r="G81" s="5"/>
      <c r="H81" s="6"/>
      <c r="I81" s="37">
        <f t="shared" si="2"/>
        <v>0</v>
      </c>
      <c r="J81" s="5"/>
      <c r="K81" s="6"/>
      <c r="L81" s="37">
        <f t="shared" si="3"/>
        <v>0</v>
      </c>
    </row>
    <row r="82" spans="1:12" ht="21" customHeight="1">
      <c r="A82" s="220" t="s">
        <v>205</v>
      </c>
      <c r="B82" s="218"/>
      <c r="C82" s="218"/>
      <c r="D82" s="218"/>
      <c r="E82" s="219"/>
      <c r="F82" s="10">
        <v>199</v>
      </c>
      <c r="G82" s="106">
        <f>G78+G79</f>
        <v>4102652.09999998</v>
      </c>
      <c r="H82" s="107">
        <f>H78+H79</f>
        <v>52799825.620000005</v>
      </c>
      <c r="I82" s="37">
        <f t="shared" si="2"/>
        <v>56902477.719999984</v>
      </c>
      <c r="J82" s="106">
        <f>J78+J79</f>
        <v>864156.3899999736</v>
      </c>
      <c r="K82" s="107">
        <f>K78+K79</f>
        <v>-67351870.26999989</v>
      </c>
      <c r="L82" s="37">
        <f>J82+K82</f>
        <v>-66487713.87999992</v>
      </c>
    </row>
    <row r="83" spans="1:12" ht="12.75">
      <c r="A83" s="220" t="s">
        <v>255</v>
      </c>
      <c r="B83" s="221"/>
      <c r="C83" s="221"/>
      <c r="D83" s="221"/>
      <c r="E83" s="222"/>
      <c r="F83" s="10">
        <v>200</v>
      </c>
      <c r="G83" s="5"/>
      <c r="H83" s="6"/>
      <c r="I83" s="37">
        <f t="shared" si="2"/>
        <v>0</v>
      </c>
      <c r="J83" s="5"/>
      <c r="K83" s="6"/>
      <c r="L83" s="37">
        <f t="shared" si="3"/>
        <v>0</v>
      </c>
    </row>
    <row r="84" spans="1:12" ht="12.75">
      <c r="A84" s="220" t="s">
        <v>256</v>
      </c>
      <c r="B84" s="221"/>
      <c r="C84" s="221"/>
      <c r="D84" s="221"/>
      <c r="E84" s="222"/>
      <c r="F84" s="10">
        <v>201</v>
      </c>
      <c r="G84" s="5"/>
      <c r="H84" s="6"/>
      <c r="I84" s="37">
        <f t="shared" si="2"/>
        <v>0</v>
      </c>
      <c r="J84" s="5"/>
      <c r="K84" s="6"/>
      <c r="L84" s="37">
        <f t="shared" si="3"/>
        <v>0</v>
      </c>
    </row>
    <row r="85" spans="1:12" ht="12.75">
      <c r="A85" s="220" t="s">
        <v>261</v>
      </c>
      <c r="B85" s="221"/>
      <c r="C85" s="221"/>
      <c r="D85" s="221"/>
      <c r="E85" s="221"/>
      <c r="F85" s="10">
        <v>202</v>
      </c>
      <c r="G85" s="5">
        <f>+G7+G16+G30+G31+G32+G81</f>
        <v>224568016.68999997</v>
      </c>
      <c r="H85" s="6">
        <f>+H7+H16+H30+H31+H32+H81</f>
        <v>1053249628.94</v>
      </c>
      <c r="I85" s="109">
        <f>IF((G85+H85)=(I7+I16+I30+I31+I32+I81),(G85+H85),FALSE)</f>
        <v>1277817645.63</v>
      </c>
      <c r="J85" s="5">
        <f>+J7+J16+J30+J31+J32+J81</f>
        <v>235044104.64</v>
      </c>
      <c r="K85" s="6">
        <f>+K7+K16+K30+K31+K32+K81</f>
        <v>989198764.3300002</v>
      </c>
      <c r="L85" s="109">
        <f>IF((J85+K85)=(L7+L16+L30+L31+L32+L81),(J85+K85),FALSE)</f>
        <v>1224242868.9700003</v>
      </c>
    </row>
    <row r="86" spans="1:12" ht="12.75">
      <c r="A86" s="220" t="s">
        <v>262</v>
      </c>
      <c r="B86" s="221"/>
      <c r="C86" s="221"/>
      <c r="D86" s="221"/>
      <c r="E86" s="221"/>
      <c r="F86" s="10">
        <v>203</v>
      </c>
      <c r="G86" s="5">
        <f>+G33+G42+G50+G54+G57+G66+G74+G77+G80</f>
        <v>-220465364.59</v>
      </c>
      <c r="H86" s="6">
        <f>+H33+H42+H50+H54+H57+H66+H74+H77+H80</f>
        <v>-1000449803.3199999</v>
      </c>
      <c r="I86" s="109">
        <f>IF((G86+H86)=(I33+I42+I50+I54+I57+I66+I74+I77+I80),(G86+H86),FALSE)</f>
        <v>-1220915167.9099998</v>
      </c>
      <c r="J86" s="5">
        <f>+J33+J42+J50+J54+J57+J66+J74+J77+J80</f>
        <v>-234179948.25</v>
      </c>
      <c r="K86" s="6">
        <f>+K33+K42+K50+K54+K57+K66+K74+K77+K80</f>
        <v>-1056550634.5999999</v>
      </c>
      <c r="L86" s="109">
        <f>IF((J86+K86)=(L33+L42+L50+L54+L57+L66+L74+L77+L80),(J86+K86),FALSE)</f>
        <v>-1290730582.85</v>
      </c>
    </row>
    <row r="87" spans="1:12" ht="12.75">
      <c r="A87" s="220" t="s">
        <v>206</v>
      </c>
      <c r="B87" s="218"/>
      <c r="C87" s="218"/>
      <c r="D87" s="218"/>
      <c r="E87" s="218"/>
      <c r="F87" s="10">
        <v>204</v>
      </c>
      <c r="G87" s="106">
        <f>SUM(G88:G94)-G95</f>
        <v>9065619.63</v>
      </c>
      <c r="H87" s="107">
        <f>SUM(H88:H94)-H95</f>
        <v>-2905439.3200000003</v>
      </c>
      <c r="I87" s="37">
        <f t="shared" si="2"/>
        <v>6160180.3100000005</v>
      </c>
      <c r="J87" s="106">
        <f>SUM(J88:J94)-J95</f>
        <v>6673255.24</v>
      </c>
      <c r="K87" s="107">
        <f>SUM(K88:K94)-K95</f>
        <v>59591124.26001</v>
      </c>
      <c r="L87" s="37">
        <f t="shared" si="3"/>
        <v>66264379.50001</v>
      </c>
    </row>
    <row r="88" spans="1:12" ht="19.5" customHeight="1">
      <c r="A88" s="217" t="s">
        <v>263</v>
      </c>
      <c r="B88" s="218"/>
      <c r="C88" s="218"/>
      <c r="D88" s="218"/>
      <c r="E88" s="218"/>
      <c r="F88" s="10">
        <v>205</v>
      </c>
      <c r="G88" s="5"/>
      <c r="H88" s="6"/>
      <c r="I88" s="37">
        <f t="shared" si="2"/>
        <v>0</v>
      </c>
      <c r="J88" s="5"/>
      <c r="K88" s="6"/>
      <c r="L88" s="37">
        <f t="shared" si="3"/>
        <v>0</v>
      </c>
    </row>
    <row r="89" spans="1:12" ht="23.25" customHeight="1">
      <c r="A89" s="217" t="s">
        <v>264</v>
      </c>
      <c r="B89" s="218"/>
      <c r="C89" s="218"/>
      <c r="D89" s="218"/>
      <c r="E89" s="218"/>
      <c r="F89" s="10">
        <v>206</v>
      </c>
      <c r="G89" s="5">
        <v>9065619.63</v>
      </c>
      <c r="H89" s="6">
        <v>-3179165.45</v>
      </c>
      <c r="I89" s="37">
        <f t="shared" si="2"/>
        <v>5886454.180000001</v>
      </c>
      <c r="J89" s="5">
        <v>6673255.24</v>
      </c>
      <c r="K89" s="6">
        <v>59319771.72001</v>
      </c>
      <c r="L89" s="37">
        <f t="shared" si="3"/>
        <v>65993026.96001</v>
      </c>
    </row>
    <row r="90" spans="1:12" ht="21.75" customHeight="1">
      <c r="A90" s="217" t="s">
        <v>265</v>
      </c>
      <c r="B90" s="218"/>
      <c r="C90" s="218"/>
      <c r="D90" s="218"/>
      <c r="E90" s="218"/>
      <c r="F90" s="10">
        <v>207</v>
      </c>
      <c r="G90" s="5"/>
      <c r="H90" s="6">
        <v>273726.13</v>
      </c>
      <c r="I90" s="37">
        <f t="shared" si="2"/>
        <v>273726.13</v>
      </c>
      <c r="J90" s="5"/>
      <c r="K90" s="6">
        <v>271352.54</v>
      </c>
      <c r="L90" s="37">
        <f t="shared" si="3"/>
        <v>271352.54</v>
      </c>
    </row>
    <row r="91" spans="1:12" ht="21" customHeight="1">
      <c r="A91" s="217" t="s">
        <v>266</v>
      </c>
      <c r="B91" s="218"/>
      <c r="C91" s="218"/>
      <c r="D91" s="218"/>
      <c r="E91" s="218"/>
      <c r="F91" s="10">
        <v>208</v>
      </c>
      <c r="G91" s="5"/>
      <c r="H91" s="6"/>
      <c r="I91" s="37">
        <f t="shared" si="2"/>
        <v>0</v>
      </c>
      <c r="J91" s="5"/>
      <c r="K91" s="6"/>
      <c r="L91" s="37">
        <f t="shared" si="3"/>
        <v>0</v>
      </c>
    </row>
    <row r="92" spans="1:12" ht="12.75">
      <c r="A92" s="217" t="s">
        <v>267</v>
      </c>
      <c r="B92" s="218"/>
      <c r="C92" s="218"/>
      <c r="D92" s="218"/>
      <c r="E92" s="218"/>
      <c r="F92" s="10">
        <v>209</v>
      </c>
      <c r="G92" s="5"/>
      <c r="H92" s="6"/>
      <c r="I92" s="37">
        <f t="shared" si="2"/>
        <v>0</v>
      </c>
      <c r="J92" s="5"/>
      <c r="K92" s="6"/>
      <c r="L92" s="37">
        <f t="shared" si="3"/>
        <v>0</v>
      </c>
    </row>
    <row r="93" spans="1:12" ht="22.5" customHeight="1">
      <c r="A93" s="217" t="s">
        <v>268</v>
      </c>
      <c r="B93" s="218"/>
      <c r="C93" s="218"/>
      <c r="D93" s="218"/>
      <c r="E93" s="218"/>
      <c r="F93" s="10">
        <v>210</v>
      </c>
      <c r="G93" s="5"/>
      <c r="H93" s="6"/>
      <c r="I93" s="37">
        <f t="shared" si="2"/>
        <v>0</v>
      </c>
      <c r="J93" s="5"/>
      <c r="K93" s="6"/>
      <c r="L93" s="37">
        <f t="shared" si="3"/>
        <v>0</v>
      </c>
    </row>
    <row r="94" spans="1:12" ht="12.75">
      <c r="A94" s="217" t="s">
        <v>269</v>
      </c>
      <c r="B94" s="218"/>
      <c r="C94" s="218"/>
      <c r="D94" s="218"/>
      <c r="E94" s="218"/>
      <c r="F94" s="10">
        <v>211</v>
      </c>
      <c r="G94" s="5"/>
      <c r="H94" s="6"/>
      <c r="I94" s="37">
        <f t="shared" si="2"/>
        <v>0</v>
      </c>
      <c r="J94" s="5"/>
      <c r="K94" s="6"/>
      <c r="L94" s="37">
        <f t="shared" si="3"/>
        <v>0</v>
      </c>
    </row>
    <row r="95" spans="1:12" ht="12.75">
      <c r="A95" s="217" t="s">
        <v>270</v>
      </c>
      <c r="B95" s="218"/>
      <c r="C95" s="218"/>
      <c r="D95" s="218"/>
      <c r="E95" s="218"/>
      <c r="F95" s="10">
        <v>212</v>
      </c>
      <c r="G95" s="5"/>
      <c r="H95" s="6"/>
      <c r="I95" s="37">
        <f t="shared" si="2"/>
        <v>0</v>
      </c>
      <c r="J95" s="5"/>
      <c r="K95" s="6"/>
      <c r="L95" s="37">
        <f t="shared" si="3"/>
        <v>0</v>
      </c>
    </row>
    <row r="96" spans="1:12" ht="12.75">
      <c r="A96" s="220" t="s">
        <v>204</v>
      </c>
      <c r="B96" s="218"/>
      <c r="C96" s="218"/>
      <c r="D96" s="218"/>
      <c r="E96" s="218"/>
      <c r="F96" s="10">
        <v>213</v>
      </c>
      <c r="G96" s="106">
        <f>G82+G87</f>
        <v>13168271.729999982</v>
      </c>
      <c r="H96" s="107">
        <f>H82+H87</f>
        <v>49894386.300000004</v>
      </c>
      <c r="I96" s="37">
        <f t="shared" si="2"/>
        <v>63062658.02999999</v>
      </c>
      <c r="J96" s="106">
        <f>J82+J87</f>
        <v>7537411.629999974</v>
      </c>
      <c r="K96" s="107">
        <f>K82+K87</f>
        <v>-7760746.009989895</v>
      </c>
      <c r="L96" s="37">
        <f t="shared" si="3"/>
        <v>-223334.37998992112</v>
      </c>
    </row>
    <row r="97" spans="1:12" ht="12.75">
      <c r="A97" s="220" t="s">
        <v>255</v>
      </c>
      <c r="B97" s="221"/>
      <c r="C97" s="221"/>
      <c r="D97" s="221"/>
      <c r="E97" s="222"/>
      <c r="F97" s="10">
        <v>214</v>
      </c>
      <c r="G97" s="5"/>
      <c r="H97" s="6"/>
      <c r="I97" s="37">
        <f t="shared" si="2"/>
        <v>0</v>
      </c>
      <c r="J97" s="5"/>
      <c r="K97" s="6"/>
      <c r="L97" s="37">
        <f t="shared" si="3"/>
        <v>0</v>
      </c>
    </row>
    <row r="98" spans="1:12" ht="12.75">
      <c r="A98" s="220" t="s">
        <v>256</v>
      </c>
      <c r="B98" s="221"/>
      <c r="C98" s="221"/>
      <c r="D98" s="221"/>
      <c r="E98" s="222"/>
      <c r="F98" s="10">
        <v>215</v>
      </c>
      <c r="G98" s="5"/>
      <c r="H98" s="6"/>
      <c r="I98" s="37">
        <f t="shared" si="2"/>
        <v>0</v>
      </c>
      <c r="J98" s="5"/>
      <c r="K98" s="6"/>
      <c r="L98" s="37">
        <f t="shared" si="3"/>
        <v>0</v>
      </c>
    </row>
    <row r="99" spans="1:12" ht="12.75">
      <c r="A99" s="223" t="s">
        <v>296</v>
      </c>
      <c r="B99" s="226"/>
      <c r="C99" s="226"/>
      <c r="D99" s="226"/>
      <c r="E99" s="226"/>
      <c r="F99" s="11">
        <v>216</v>
      </c>
      <c r="G99" s="7">
        <v>0</v>
      </c>
      <c r="H99" s="8">
        <v>0</v>
      </c>
      <c r="I99" s="38">
        <f t="shared" si="2"/>
        <v>0</v>
      </c>
      <c r="J99" s="7">
        <v>0</v>
      </c>
      <c r="K99" s="8">
        <v>0</v>
      </c>
      <c r="L99" s="38">
        <f t="shared" si="3"/>
        <v>0</v>
      </c>
    </row>
    <row r="100" spans="1:12" ht="12.75">
      <c r="A100" s="249" t="s">
        <v>373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4:E74"/>
    <mergeCell ref="A75:E75"/>
    <mergeCell ref="A78:E78"/>
    <mergeCell ref="A79:E79"/>
    <mergeCell ref="A76:E76"/>
    <mergeCell ref="A77:E77"/>
    <mergeCell ref="A62:E62"/>
    <mergeCell ref="A63:E63"/>
    <mergeCell ref="A70:E70"/>
    <mergeCell ref="A71:E71"/>
    <mergeCell ref="A64:E64"/>
    <mergeCell ref="A65:E65"/>
    <mergeCell ref="A72:E72"/>
    <mergeCell ref="A73:E73"/>
    <mergeCell ref="A66:E66"/>
    <mergeCell ref="A67:E67"/>
    <mergeCell ref="A68:E68"/>
    <mergeCell ref="A69:E69"/>
    <mergeCell ref="A58:E58"/>
    <mergeCell ref="A59:E59"/>
    <mergeCell ref="A60:E60"/>
    <mergeCell ref="A61:E61"/>
    <mergeCell ref="A54:E54"/>
    <mergeCell ref="A55:E55"/>
    <mergeCell ref="A56:E56"/>
    <mergeCell ref="A57:E57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26:E26"/>
    <mergeCell ref="A27:E27"/>
    <mergeCell ref="A40:E40"/>
    <mergeCell ref="A41:E41"/>
    <mergeCell ref="A30:E30"/>
    <mergeCell ref="A31:E31"/>
    <mergeCell ref="A32:E32"/>
    <mergeCell ref="A33:E33"/>
    <mergeCell ref="A36:E36"/>
    <mergeCell ref="A37:E37"/>
    <mergeCell ref="A34:E34"/>
    <mergeCell ref="A35:E35"/>
    <mergeCell ref="A28:E28"/>
    <mergeCell ref="A29:E29"/>
    <mergeCell ref="A52:E52"/>
    <mergeCell ref="A51:E51"/>
    <mergeCell ref="A38:E38"/>
    <mergeCell ref="A39:E39"/>
    <mergeCell ref="A22:E22"/>
    <mergeCell ref="A23:E23"/>
    <mergeCell ref="A24:E24"/>
    <mergeCell ref="A25:E25"/>
    <mergeCell ref="A18:E18"/>
    <mergeCell ref="A19:E19"/>
    <mergeCell ref="A20:E20"/>
    <mergeCell ref="A21:E21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96 K16 I38:I54 I57:I73 I79:I84 I7:I17 J16 I25:I34 J33:J34 K33:K34" formula="1"/>
    <ignoredError sqref="I78 I24:K24 I74 I18 J18 K18 I85:I87" formula="1" formulaRange="1"/>
    <ignoredError sqref="H18 J78:L78 J74:L74 H78 G18 I22:I23 I75:I77 L75:L77" formulaRange="1"/>
    <ignoredError sqref="I85:I87" formula="1" unlockedFormula="1"/>
    <ignoredError sqref="G85:H87 J85:L8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10" zoomScalePageLayoutView="0" workbookViewId="0" topLeftCell="A34">
      <selection activeCell="K8" sqref="K8"/>
    </sheetView>
  </sheetViews>
  <sheetFormatPr defaultColWidth="9.140625" defaultRowHeight="12.75"/>
  <cols>
    <col min="1" max="9" width="9.140625" style="45" customWidth="1"/>
    <col min="10" max="10" width="13.7109375" style="45" bestFit="1" customWidth="1"/>
    <col min="11" max="11" width="13.00390625" style="45" bestFit="1" customWidth="1"/>
    <col min="12" max="16384" width="9.140625" style="45" customWidth="1"/>
  </cols>
  <sheetData>
    <row r="1" spans="1:10" ht="12.75">
      <c r="A1" s="262" t="s">
        <v>208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12.75">
      <c r="A2" s="265" t="s">
        <v>393</v>
      </c>
      <c r="B2" s="266"/>
      <c r="C2" s="266"/>
      <c r="D2" s="266"/>
      <c r="E2" s="266"/>
      <c r="F2" s="266"/>
      <c r="G2" s="266"/>
      <c r="H2" s="266"/>
      <c r="I2" s="266"/>
      <c r="J2" s="264"/>
    </row>
    <row r="3" spans="1:11" ht="12.75">
      <c r="A3" s="25"/>
      <c r="B3" s="46"/>
      <c r="C3" s="46"/>
      <c r="D3" s="255"/>
      <c r="E3" s="255"/>
      <c r="F3" s="46"/>
      <c r="G3" s="46"/>
      <c r="H3" s="46"/>
      <c r="I3" s="46"/>
      <c r="J3" s="47"/>
      <c r="K3" s="30" t="s">
        <v>57</v>
      </c>
    </row>
    <row r="4" spans="1:11" ht="23.25">
      <c r="A4" s="267" t="s">
        <v>5</v>
      </c>
      <c r="B4" s="267"/>
      <c r="C4" s="267"/>
      <c r="D4" s="267"/>
      <c r="E4" s="267"/>
      <c r="F4" s="267"/>
      <c r="G4" s="267"/>
      <c r="H4" s="267"/>
      <c r="I4" s="50" t="s">
        <v>61</v>
      </c>
      <c r="J4" s="51" t="s">
        <v>369</v>
      </c>
      <c r="K4" s="51" t="s">
        <v>370</v>
      </c>
    </row>
    <row r="5" spans="1:11" ht="12.75" customHeight="1">
      <c r="A5" s="268">
        <v>1</v>
      </c>
      <c r="B5" s="268"/>
      <c r="C5" s="268"/>
      <c r="D5" s="268"/>
      <c r="E5" s="268"/>
      <c r="F5" s="268"/>
      <c r="G5" s="268"/>
      <c r="H5" s="268"/>
      <c r="I5" s="52">
        <v>2</v>
      </c>
      <c r="J5" s="53" t="s">
        <v>59</v>
      </c>
      <c r="K5" s="53" t="s">
        <v>60</v>
      </c>
    </row>
    <row r="6" spans="1:11" ht="12.75">
      <c r="A6" s="269" t="s">
        <v>210</v>
      </c>
      <c r="B6" s="270"/>
      <c r="C6" s="270"/>
      <c r="D6" s="270"/>
      <c r="E6" s="270"/>
      <c r="F6" s="270"/>
      <c r="G6" s="270"/>
      <c r="H6" s="271"/>
      <c r="I6" s="49">
        <v>1</v>
      </c>
      <c r="J6" s="110">
        <f>J7+J18+J36</f>
        <v>110715992.33999957</v>
      </c>
      <c r="K6" s="110">
        <f>K7+K18+K36</f>
        <v>-379236343.5599996</v>
      </c>
    </row>
    <row r="7" spans="1:11" ht="12.75">
      <c r="A7" s="259" t="s">
        <v>211</v>
      </c>
      <c r="B7" s="260"/>
      <c r="C7" s="260"/>
      <c r="D7" s="260"/>
      <c r="E7" s="260"/>
      <c r="F7" s="260"/>
      <c r="G7" s="260"/>
      <c r="H7" s="261"/>
      <c r="I7" s="14">
        <v>2</v>
      </c>
      <c r="J7" s="111">
        <f>J8+J9</f>
        <v>-5738997.620000258</v>
      </c>
      <c r="K7" s="111">
        <f>K8+K9</f>
        <v>-21454047.41999992</v>
      </c>
    </row>
    <row r="8" spans="1:11" ht="12.75">
      <c r="A8" s="256" t="s">
        <v>84</v>
      </c>
      <c r="B8" s="260"/>
      <c r="C8" s="260"/>
      <c r="D8" s="260"/>
      <c r="E8" s="260"/>
      <c r="F8" s="260"/>
      <c r="G8" s="260"/>
      <c r="H8" s="261"/>
      <c r="I8" s="14">
        <v>3</v>
      </c>
      <c r="J8" s="112">
        <v>71128097.16</v>
      </c>
      <c r="K8" s="113">
        <v>-66487713.87999992</v>
      </c>
    </row>
    <row r="9" spans="1:11" ht="12.75">
      <c r="A9" s="256" t="s">
        <v>85</v>
      </c>
      <c r="B9" s="260"/>
      <c r="C9" s="260"/>
      <c r="D9" s="260"/>
      <c r="E9" s="260"/>
      <c r="F9" s="260"/>
      <c r="G9" s="260"/>
      <c r="H9" s="261"/>
      <c r="I9" s="14">
        <v>4</v>
      </c>
      <c r="J9" s="111">
        <f>SUM(J10:J17)</f>
        <v>-76867094.78000025</v>
      </c>
      <c r="K9" s="111">
        <f>SUM(K10:K17)</f>
        <v>45033666.46</v>
      </c>
    </row>
    <row r="10" spans="1:11" ht="12.75">
      <c r="A10" s="256" t="s">
        <v>114</v>
      </c>
      <c r="B10" s="260"/>
      <c r="C10" s="260"/>
      <c r="D10" s="260"/>
      <c r="E10" s="260"/>
      <c r="F10" s="260"/>
      <c r="G10" s="260"/>
      <c r="H10" s="261"/>
      <c r="I10" s="14">
        <v>5</v>
      </c>
      <c r="J10" s="112">
        <v>20851708.54</v>
      </c>
      <c r="K10" s="113">
        <v>18669254.070000004</v>
      </c>
    </row>
    <row r="11" spans="1:11" ht="12.75">
      <c r="A11" s="256" t="s">
        <v>115</v>
      </c>
      <c r="B11" s="260"/>
      <c r="C11" s="260"/>
      <c r="D11" s="260"/>
      <c r="E11" s="260"/>
      <c r="F11" s="260"/>
      <c r="G11" s="260"/>
      <c r="H11" s="261"/>
      <c r="I11" s="14">
        <v>6</v>
      </c>
      <c r="J11" s="112">
        <v>2132579.98</v>
      </c>
      <c r="K11" s="113">
        <v>2633714.31</v>
      </c>
    </row>
    <row r="12" spans="1:11" ht="12.75">
      <c r="A12" s="256" t="s">
        <v>116</v>
      </c>
      <c r="B12" s="260"/>
      <c r="C12" s="260"/>
      <c r="D12" s="260"/>
      <c r="E12" s="260"/>
      <c r="F12" s="260"/>
      <c r="G12" s="260"/>
      <c r="H12" s="261"/>
      <c r="I12" s="14">
        <v>7</v>
      </c>
      <c r="J12" s="112">
        <v>31636236.740000002</v>
      </c>
      <c r="K12" s="113">
        <v>62453651.14</v>
      </c>
    </row>
    <row r="13" spans="1:11" ht="12.75">
      <c r="A13" s="256" t="s">
        <v>117</v>
      </c>
      <c r="B13" s="260"/>
      <c r="C13" s="260"/>
      <c r="D13" s="260"/>
      <c r="E13" s="260"/>
      <c r="F13" s="260"/>
      <c r="G13" s="260"/>
      <c r="H13" s="261"/>
      <c r="I13" s="14">
        <v>8</v>
      </c>
      <c r="J13" s="112">
        <v>75755.56</v>
      </c>
      <c r="K13" s="113">
        <v>477068.49</v>
      </c>
    </row>
    <row r="14" spans="1:11" ht="12.75">
      <c r="A14" s="256" t="s">
        <v>118</v>
      </c>
      <c r="B14" s="260"/>
      <c r="C14" s="260"/>
      <c r="D14" s="260"/>
      <c r="E14" s="260"/>
      <c r="F14" s="260"/>
      <c r="G14" s="260"/>
      <c r="H14" s="261"/>
      <c r="I14" s="14">
        <v>9</v>
      </c>
      <c r="J14" s="112">
        <v>-103385680.21</v>
      </c>
      <c r="K14" s="113">
        <v>-102630561.65</v>
      </c>
    </row>
    <row r="15" spans="1:11" ht="12.75">
      <c r="A15" s="256" t="s">
        <v>119</v>
      </c>
      <c r="B15" s="260"/>
      <c r="C15" s="260"/>
      <c r="D15" s="260"/>
      <c r="E15" s="260"/>
      <c r="F15" s="260"/>
      <c r="G15" s="260"/>
      <c r="H15" s="261"/>
      <c r="I15" s="14">
        <v>10</v>
      </c>
      <c r="J15" s="112">
        <v>-45311236.95</v>
      </c>
      <c r="K15" s="113">
        <v>0</v>
      </c>
    </row>
    <row r="16" spans="1:11" ht="21" customHeight="1">
      <c r="A16" s="256" t="s">
        <v>120</v>
      </c>
      <c r="B16" s="260"/>
      <c r="C16" s="260"/>
      <c r="D16" s="260"/>
      <c r="E16" s="260"/>
      <c r="F16" s="260"/>
      <c r="G16" s="260"/>
      <c r="H16" s="261"/>
      <c r="I16" s="14">
        <v>11</v>
      </c>
      <c r="J16" s="112">
        <v>-1976236.4400000002</v>
      </c>
      <c r="K16" s="113">
        <v>-2833839.4</v>
      </c>
    </row>
    <row r="17" spans="1:11" ht="12.75">
      <c r="A17" s="256" t="s">
        <v>121</v>
      </c>
      <c r="B17" s="260"/>
      <c r="C17" s="260"/>
      <c r="D17" s="260"/>
      <c r="E17" s="260"/>
      <c r="F17" s="260"/>
      <c r="G17" s="260"/>
      <c r="H17" s="261"/>
      <c r="I17" s="14">
        <v>12</v>
      </c>
      <c r="J17" s="112">
        <v>19109777.99999973</v>
      </c>
      <c r="K17" s="113">
        <v>66264379.5</v>
      </c>
    </row>
    <row r="18" spans="1:11" ht="12.75">
      <c r="A18" s="259" t="s">
        <v>122</v>
      </c>
      <c r="B18" s="260"/>
      <c r="C18" s="260"/>
      <c r="D18" s="260"/>
      <c r="E18" s="260"/>
      <c r="F18" s="260"/>
      <c r="G18" s="260"/>
      <c r="H18" s="261"/>
      <c r="I18" s="14">
        <v>13</v>
      </c>
      <c r="J18" s="114">
        <f>SUM(J19:J35)</f>
        <v>130680609.39999983</v>
      </c>
      <c r="K18" s="114">
        <f>SUM(K19:K35)</f>
        <v>-357782296.1399997</v>
      </c>
    </row>
    <row r="19" spans="1:11" ht="12.75">
      <c r="A19" s="256" t="s">
        <v>123</v>
      </c>
      <c r="B19" s="260"/>
      <c r="C19" s="260"/>
      <c r="D19" s="260"/>
      <c r="E19" s="260"/>
      <c r="F19" s="260"/>
      <c r="G19" s="260"/>
      <c r="H19" s="261"/>
      <c r="I19" s="14">
        <v>14</v>
      </c>
      <c r="J19" s="115">
        <v>-1043359.4400000274</v>
      </c>
      <c r="K19" s="113">
        <v>-433600003.94</v>
      </c>
    </row>
    <row r="20" spans="1:11" ht="19.5" customHeight="1">
      <c r="A20" s="256" t="s">
        <v>146</v>
      </c>
      <c r="B20" s="260"/>
      <c r="C20" s="260"/>
      <c r="D20" s="260"/>
      <c r="E20" s="260"/>
      <c r="F20" s="260"/>
      <c r="G20" s="260"/>
      <c r="H20" s="261"/>
      <c r="I20" s="14">
        <v>15</v>
      </c>
      <c r="J20" s="115">
        <v>197290341.12999994</v>
      </c>
      <c r="K20" s="113">
        <v>-231380712.38999996</v>
      </c>
    </row>
    <row r="21" spans="1:11" ht="12.75">
      <c r="A21" s="256" t="s">
        <v>124</v>
      </c>
      <c r="B21" s="260"/>
      <c r="C21" s="260"/>
      <c r="D21" s="260"/>
      <c r="E21" s="260"/>
      <c r="F21" s="260"/>
      <c r="G21" s="260"/>
      <c r="H21" s="261"/>
      <c r="I21" s="14">
        <v>16</v>
      </c>
      <c r="J21" s="115">
        <v>30837753.420000196</v>
      </c>
      <c r="K21" s="113">
        <v>180117296.4000001</v>
      </c>
    </row>
    <row r="22" spans="1:11" ht="22.5" customHeight="1">
      <c r="A22" s="256" t="s">
        <v>125</v>
      </c>
      <c r="B22" s="260"/>
      <c r="C22" s="260"/>
      <c r="D22" s="260"/>
      <c r="E22" s="260"/>
      <c r="F22" s="260"/>
      <c r="G22" s="260"/>
      <c r="H22" s="261"/>
      <c r="I22" s="14">
        <v>17</v>
      </c>
      <c r="J22" s="115">
        <v>0</v>
      </c>
      <c r="K22" s="113">
        <v>0</v>
      </c>
    </row>
    <row r="23" spans="1:11" ht="21" customHeight="1">
      <c r="A23" s="256" t="s">
        <v>126</v>
      </c>
      <c r="B23" s="260"/>
      <c r="C23" s="260"/>
      <c r="D23" s="260"/>
      <c r="E23" s="260"/>
      <c r="F23" s="260"/>
      <c r="G23" s="260"/>
      <c r="H23" s="261"/>
      <c r="I23" s="14">
        <v>18</v>
      </c>
      <c r="J23" s="115">
        <v>2031228.7699999996</v>
      </c>
      <c r="K23" s="113">
        <v>1658105.5499999998</v>
      </c>
    </row>
    <row r="24" spans="1:11" ht="12.75">
      <c r="A24" s="256" t="s">
        <v>127</v>
      </c>
      <c r="B24" s="260"/>
      <c r="C24" s="260"/>
      <c r="D24" s="260"/>
      <c r="E24" s="260"/>
      <c r="F24" s="260"/>
      <c r="G24" s="260"/>
      <c r="H24" s="261"/>
      <c r="I24" s="14">
        <v>19</v>
      </c>
      <c r="J24" s="115">
        <v>-30201431.27999997</v>
      </c>
      <c r="K24" s="113">
        <v>-39334519.649999976</v>
      </c>
    </row>
    <row r="25" spans="1:11" ht="12.75">
      <c r="A25" s="256" t="s">
        <v>128</v>
      </c>
      <c r="B25" s="260"/>
      <c r="C25" s="260"/>
      <c r="D25" s="260"/>
      <c r="E25" s="260"/>
      <c r="F25" s="260"/>
      <c r="G25" s="260"/>
      <c r="H25" s="261"/>
      <c r="I25" s="14">
        <v>20</v>
      </c>
      <c r="J25" s="115">
        <v>-10036.160000000149</v>
      </c>
      <c r="K25" s="113">
        <v>6310311.630000003</v>
      </c>
    </row>
    <row r="26" spans="1:11" ht="12.75">
      <c r="A26" s="256" t="s">
        <v>129</v>
      </c>
      <c r="B26" s="260"/>
      <c r="C26" s="260"/>
      <c r="D26" s="260"/>
      <c r="E26" s="260"/>
      <c r="F26" s="260"/>
      <c r="G26" s="260"/>
      <c r="H26" s="261"/>
      <c r="I26" s="14">
        <v>21</v>
      </c>
      <c r="J26" s="115">
        <v>-314626769.4099997</v>
      </c>
      <c r="K26" s="113">
        <v>-131718131.4</v>
      </c>
    </row>
    <row r="27" spans="1:11" ht="12.75">
      <c r="A27" s="256" t="s">
        <v>130</v>
      </c>
      <c r="B27" s="260"/>
      <c r="C27" s="260"/>
      <c r="D27" s="260"/>
      <c r="E27" s="260"/>
      <c r="F27" s="260"/>
      <c r="G27" s="260"/>
      <c r="H27" s="261"/>
      <c r="I27" s="14">
        <v>22</v>
      </c>
      <c r="J27" s="115">
        <v>0</v>
      </c>
      <c r="K27" s="113">
        <v>0</v>
      </c>
    </row>
    <row r="28" spans="1:11" ht="21" customHeight="1">
      <c r="A28" s="256" t="s">
        <v>145</v>
      </c>
      <c r="B28" s="260"/>
      <c r="C28" s="260"/>
      <c r="D28" s="260"/>
      <c r="E28" s="260"/>
      <c r="F28" s="260"/>
      <c r="G28" s="260"/>
      <c r="H28" s="261"/>
      <c r="I28" s="14">
        <v>23</v>
      </c>
      <c r="J28" s="115">
        <v>-2317520.7699999884</v>
      </c>
      <c r="K28" s="113">
        <v>140830.9699999988</v>
      </c>
    </row>
    <row r="29" spans="1:11" ht="12.75">
      <c r="A29" s="256" t="s">
        <v>131</v>
      </c>
      <c r="B29" s="260"/>
      <c r="C29" s="260"/>
      <c r="D29" s="260"/>
      <c r="E29" s="260"/>
      <c r="F29" s="260"/>
      <c r="G29" s="260"/>
      <c r="H29" s="261"/>
      <c r="I29" s="14">
        <v>24</v>
      </c>
      <c r="J29" s="115">
        <v>254686575.3899994</v>
      </c>
      <c r="K29" s="113">
        <v>299888910.47000027</v>
      </c>
    </row>
    <row r="30" spans="1:11" ht="19.5" customHeight="1">
      <c r="A30" s="256" t="s">
        <v>132</v>
      </c>
      <c r="B30" s="260"/>
      <c r="C30" s="260"/>
      <c r="D30" s="260"/>
      <c r="E30" s="260"/>
      <c r="F30" s="260"/>
      <c r="G30" s="260"/>
      <c r="H30" s="261"/>
      <c r="I30" s="14">
        <v>25</v>
      </c>
      <c r="J30" s="116">
        <v>-2031228.7699999996</v>
      </c>
      <c r="K30" s="117">
        <v>-1658105.4500000002</v>
      </c>
    </row>
    <row r="31" spans="1:11" ht="12.75">
      <c r="A31" s="256" t="s">
        <v>133</v>
      </c>
      <c r="B31" s="260"/>
      <c r="C31" s="260"/>
      <c r="D31" s="260"/>
      <c r="E31" s="260"/>
      <c r="F31" s="260"/>
      <c r="G31" s="260"/>
      <c r="H31" s="261"/>
      <c r="I31" s="14">
        <v>26</v>
      </c>
      <c r="J31" s="116">
        <v>2575868.6599999964</v>
      </c>
      <c r="K31" s="118">
        <v>17179575</v>
      </c>
    </row>
    <row r="32" spans="1:11" ht="12.75">
      <c r="A32" s="256" t="s">
        <v>134</v>
      </c>
      <c r="B32" s="260"/>
      <c r="C32" s="260"/>
      <c r="D32" s="260"/>
      <c r="E32" s="260"/>
      <c r="F32" s="260"/>
      <c r="G32" s="260"/>
      <c r="H32" s="261"/>
      <c r="I32" s="14">
        <v>27</v>
      </c>
      <c r="J32" s="116">
        <v>0</v>
      </c>
      <c r="K32" s="117">
        <v>0</v>
      </c>
    </row>
    <row r="33" spans="1:11" ht="12.75">
      <c r="A33" s="256" t="s">
        <v>135</v>
      </c>
      <c r="B33" s="260"/>
      <c r="C33" s="260"/>
      <c r="D33" s="260"/>
      <c r="E33" s="260"/>
      <c r="F33" s="260"/>
      <c r="G33" s="260"/>
      <c r="H33" s="261"/>
      <c r="I33" s="14">
        <v>28</v>
      </c>
      <c r="J33" s="116">
        <v>0</v>
      </c>
      <c r="K33" s="117">
        <v>-5.960464477539063E-08</v>
      </c>
    </row>
    <row r="34" spans="1:11" ht="12.75">
      <c r="A34" s="256" t="s">
        <v>136</v>
      </c>
      <c r="B34" s="260"/>
      <c r="C34" s="260"/>
      <c r="D34" s="260"/>
      <c r="E34" s="260"/>
      <c r="F34" s="260"/>
      <c r="G34" s="260"/>
      <c r="H34" s="261"/>
      <c r="I34" s="14">
        <v>29</v>
      </c>
      <c r="J34" s="115">
        <v>25739319.05000001</v>
      </c>
      <c r="K34" s="113">
        <v>-10251375.600000098</v>
      </c>
    </row>
    <row r="35" spans="1:11" ht="21" customHeight="1">
      <c r="A35" s="256" t="s">
        <v>137</v>
      </c>
      <c r="B35" s="260"/>
      <c r="C35" s="260"/>
      <c r="D35" s="260"/>
      <c r="E35" s="260"/>
      <c r="F35" s="260"/>
      <c r="G35" s="260"/>
      <c r="H35" s="261"/>
      <c r="I35" s="14">
        <v>30</v>
      </c>
      <c r="J35" s="115">
        <v>-32250131.189999998</v>
      </c>
      <c r="K35" s="115">
        <v>-15134477.73000002</v>
      </c>
    </row>
    <row r="36" spans="1:11" ht="12.75">
      <c r="A36" s="259" t="s">
        <v>138</v>
      </c>
      <c r="B36" s="260"/>
      <c r="C36" s="260"/>
      <c r="D36" s="260"/>
      <c r="E36" s="260"/>
      <c r="F36" s="260"/>
      <c r="G36" s="260"/>
      <c r="H36" s="261"/>
      <c r="I36" s="14">
        <v>31</v>
      </c>
      <c r="J36" s="115">
        <v>-14225619.44</v>
      </c>
      <c r="K36" s="115"/>
    </row>
    <row r="37" spans="1:11" ht="12.75">
      <c r="A37" s="259" t="s">
        <v>91</v>
      </c>
      <c r="B37" s="260"/>
      <c r="C37" s="260"/>
      <c r="D37" s="260"/>
      <c r="E37" s="260"/>
      <c r="F37" s="260"/>
      <c r="G37" s="260"/>
      <c r="H37" s="261"/>
      <c r="I37" s="14">
        <v>32</v>
      </c>
      <c r="J37" s="114">
        <f>SUM(J38:J51)</f>
        <v>-194892872.53999984</v>
      </c>
      <c r="K37" s="114">
        <f>SUM(K38:K51)</f>
        <v>273700548.20000017</v>
      </c>
    </row>
    <row r="38" spans="1:11" ht="12.75">
      <c r="A38" s="256" t="s">
        <v>139</v>
      </c>
      <c r="B38" s="260"/>
      <c r="C38" s="260"/>
      <c r="D38" s="260"/>
      <c r="E38" s="260"/>
      <c r="F38" s="260"/>
      <c r="G38" s="260"/>
      <c r="H38" s="261"/>
      <c r="I38" s="14">
        <v>33</v>
      </c>
      <c r="J38" s="115">
        <v>7479880.430000067</v>
      </c>
      <c r="K38" s="119">
        <v>0</v>
      </c>
    </row>
    <row r="39" spans="1:11" ht="12.75">
      <c r="A39" s="256" t="s">
        <v>140</v>
      </c>
      <c r="B39" s="260"/>
      <c r="C39" s="260"/>
      <c r="D39" s="260"/>
      <c r="E39" s="260"/>
      <c r="F39" s="260"/>
      <c r="G39" s="260"/>
      <c r="H39" s="261"/>
      <c r="I39" s="14">
        <v>34</v>
      </c>
      <c r="J39" s="115">
        <v>-20851708.54</v>
      </c>
      <c r="K39" s="113">
        <v>-21384106.629999947</v>
      </c>
    </row>
    <row r="40" spans="1:11" ht="12.75">
      <c r="A40" s="256" t="s">
        <v>141</v>
      </c>
      <c r="B40" s="260"/>
      <c r="C40" s="260"/>
      <c r="D40" s="260"/>
      <c r="E40" s="260"/>
      <c r="F40" s="260"/>
      <c r="G40" s="260"/>
      <c r="H40" s="261"/>
      <c r="I40" s="14">
        <v>35</v>
      </c>
      <c r="J40" s="115">
        <v>0</v>
      </c>
      <c r="K40" s="113">
        <v>1407687.3800000008</v>
      </c>
    </row>
    <row r="41" spans="1:11" ht="12.75">
      <c r="A41" s="256" t="s">
        <v>142</v>
      </c>
      <c r="B41" s="260"/>
      <c r="C41" s="260"/>
      <c r="D41" s="260"/>
      <c r="E41" s="260"/>
      <c r="F41" s="260"/>
      <c r="G41" s="260"/>
      <c r="H41" s="261"/>
      <c r="I41" s="14">
        <v>36</v>
      </c>
      <c r="J41" s="115">
        <v>-4547216.029999999</v>
      </c>
      <c r="K41" s="113">
        <v>-2633714.31</v>
      </c>
    </row>
    <row r="42" spans="1:11" ht="21" customHeight="1">
      <c r="A42" s="256" t="s">
        <v>143</v>
      </c>
      <c r="B42" s="260"/>
      <c r="C42" s="260"/>
      <c r="D42" s="260"/>
      <c r="E42" s="260"/>
      <c r="F42" s="260"/>
      <c r="G42" s="260"/>
      <c r="H42" s="261"/>
      <c r="I42" s="14">
        <v>37</v>
      </c>
      <c r="J42" s="115">
        <v>4453317.290000081</v>
      </c>
      <c r="K42" s="113">
        <v>0</v>
      </c>
    </row>
    <row r="43" spans="1:11" ht="21.75" customHeight="1">
      <c r="A43" s="256" t="s">
        <v>144</v>
      </c>
      <c r="B43" s="260"/>
      <c r="C43" s="260"/>
      <c r="D43" s="260"/>
      <c r="E43" s="260"/>
      <c r="F43" s="260"/>
      <c r="G43" s="260"/>
      <c r="H43" s="261"/>
      <c r="I43" s="14">
        <v>38</v>
      </c>
      <c r="J43" s="115">
        <v>0</v>
      </c>
      <c r="K43" s="113">
        <v>-9316852.660000086</v>
      </c>
    </row>
    <row r="44" spans="1:11" ht="23.25" customHeight="1">
      <c r="A44" s="256" t="s">
        <v>147</v>
      </c>
      <c r="B44" s="260"/>
      <c r="C44" s="260"/>
      <c r="D44" s="260"/>
      <c r="E44" s="260"/>
      <c r="F44" s="260"/>
      <c r="G44" s="260"/>
      <c r="H44" s="261"/>
      <c r="I44" s="14">
        <v>39</v>
      </c>
      <c r="J44" s="115">
        <v>32106740.269999996</v>
      </c>
      <c r="K44" s="113">
        <v>-51170100</v>
      </c>
    </row>
    <row r="45" spans="1:11" ht="12.75">
      <c r="A45" s="256" t="s">
        <v>246</v>
      </c>
      <c r="B45" s="260"/>
      <c r="C45" s="260"/>
      <c r="D45" s="260"/>
      <c r="E45" s="260"/>
      <c r="F45" s="260"/>
      <c r="G45" s="260"/>
      <c r="H45" s="261"/>
      <c r="I45" s="14">
        <v>40</v>
      </c>
      <c r="J45" s="115">
        <v>0</v>
      </c>
      <c r="K45" s="113">
        <v>325133443.0300002</v>
      </c>
    </row>
    <row r="46" spans="1:11" ht="12.75">
      <c r="A46" s="256" t="s">
        <v>247</v>
      </c>
      <c r="B46" s="260"/>
      <c r="C46" s="260"/>
      <c r="D46" s="260"/>
      <c r="E46" s="260"/>
      <c r="F46" s="260"/>
      <c r="G46" s="260"/>
      <c r="H46" s="261"/>
      <c r="I46" s="14">
        <v>41</v>
      </c>
      <c r="J46" s="115">
        <v>-139318643.25</v>
      </c>
      <c r="K46" s="113">
        <v>0</v>
      </c>
    </row>
    <row r="47" spans="1:11" ht="12.75">
      <c r="A47" s="256" t="s">
        <v>248</v>
      </c>
      <c r="B47" s="260"/>
      <c r="C47" s="260"/>
      <c r="D47" s="260"/>
      <c r="E47" s="260"/>
      <c r="F47" s="260"/>
      <c r="G47" s="260"/>
      <c r="H47" s="261"/>
      <c r="I47" s="14">
        <v>42</v>
      </c>
      <c r="J47" s="113">
        <v>0</v>
      </c>
      <c r="K47" s="113">
        <v>0</v>
      </c>
    </row>
    <row r="48" spans="1:11" ht="12.75">
      <c r="A48" s="256" t="s">
        <v>249</v>
      </c>
      <c r="B48" s="260"/>
      <c r="C48" s="260"/>
      <c r="D48" s="260"/>
      <c r="E48" s="260"/>
      <c r="F48" s="260"/>
      <c r="G48" s="260"/>
      <c r="H48" s="261"/>
      <c r="I48" s="14">
        <v>43</v>
      </c>
      <c r="J48" s="113">
        <v>0</v>
      </c>
      <c r="K48" s="113">
        <v>0</v>
      </c>
    </row>
    <row r="49" spans="1:11" ht="12.75">
      <c r="A49" s="256" t="s">
        <v>250</v>
      </c>
      <c r="B49" s="257"/>
      <c r="C49" s="257"/>
      <c r="D49" s="257"/>
      <c r="E49" s="257"/>
      <c r="F49" s="257"/>
      <c r="G49" s="257"/>
      <c r="H49" s="258"/>
      <c r="I49" s="14">
        <v>44</v>
      </c>
      <c r="J49" s="115">
        <v>45102988.93</v>
      </c>
      <c r="K49" s="113">
        <v>22280497.38</v>
      </c>
    </row>
    <row r="50" spans="1:11" ht="12.75">
      <c r="A50" s="256" t="s">
        <v>274</v>
      </c>
      <c r="B50" s="257"/>
      <c r="C50" s="257"/>
      <c r="D50" s="257"/>
      <c r="E50" s="257"/>
      <c r="F50" s="257"/>
      <c r="G50" s="257"/>
      <c r="H50" s="258"/>
      <c r="I50" s="14">
        <v>45</v>
      </c>
      <c r="J50" s="113">
        <v>140401132</v>
      </c>
      <c r="K50" s="113">
        <v>43580488.69</v>
      </c>
    </row>
    <row r="51" spans="1:11" ht="12.75">
      <c r="A51" s="256" t="s">
        <v>275</v>
      </c>
      <c r="B51" s="257"/>
      <c r="C51" s="257"/>
      <c r="D51" s="257"/>
      <c r="E51" s="257"/>
      <c r="F51" s="257"/>
      <c r="G51" s="257"/>
      <c r="H51" s="258"/>
      <c r="I51" s="14">
        <v>46</v>
      </c>
      <c r="J51" s="113">
        <v>-259719363.64</v>
      </c>
      <c r="K51" s="113">
        <v>-34196794.68</v>
      </c>
    </row>
    <row r="52" spans="1:11" ht="12.75">
      <c r="A52" s="259" t="s">
        <v>92</v>
      </c>
      <c r="B52" s="257"/>
      <c r="C52" s="257"/>
      <c r="D52" s="257"/>
      <c r="E52" s="257"/>
      <c r="F52" s="257"/>
      <c r="G52" s="257"/>
      <c r="H52" s="258"/>
      <c r="I52" s="14">
        <v>47</v>
      </c>
      <c r="J52" s="114">
        <f>SUM(J53:J57)</f>
        <v>69863637.14999999</v>
      </c>
      <c r="K52" s="114">
        <f>SUM(K53:K57)</f>
        <v>49655440.44000006</v>
      </c>
    </row>
    <row r="53" spans="1:11" ht="12.75">
      <c r="A53" s="256" t="s">
        <v>276</v>
      </c>
      <c r="B53" s="257"/>
      <c r="C53" s="257"/>
      <c r="D53" s="257"/>
      <c r="E53" s="257"/>
      <c r="F53" s="257"/>
      <c r="G53" s="257"/>
      <c r="H53" s="258"/>
      <c r="I53" s="14">
        <v>48</v>
      </c>
      <c r="J53" s="120">
        <v>0</v>
      </c>
      <c r="K53" s="120">
        <v>0</v>
      </c>
    </row>
    <row r="54" spans="1:11" ht="12.75">
      <c r="A54" s="256" t="s">
        <v>277</v>
      </c>
      <c r="B54" s="257"/>
      <c r="C54" s="257"/>
      <c r="D54" s="257"/>
      <c r="E54" s="257"/>
      <c r="F54" s="257"/>
      <c r="G54" s="257"/>
      <c r="H54" s="258"/>
      <c r="I54" s="14">
        <v>49</v>
      </c>
      <c r="J54" s="121">
        <v>120080631.64</v>
      </c>
      <c r="K54" s="121">
        <v>750477068.49</v>
      </c>
    </row>
    <row r="55" spans="1:11" ht="12.75">
      <c r="A55" s="256" t="s">
        <v>278</v>
      </c>
      <c r="B55" s="257"/>
      <c r="C55" s="257"/>
      <c r="D55" s="257"/>
      <c r="E55" s="257"/>
      <c r="F55" s="257"/>
      <c r="G55" s="257"/>
      <c r="H55" s="258"/>
      <c r="I55" s="14">
        <v>50</v>
      </c>
      <c r="J55" s="121">
        <v>-50203070.650000006</v>
      </c>
      <c r="K55" s="121">
        <v>-700813452.05</v>
      </c>
    </row>
    <row r="56" spans="1:11" ht="12.75">
      <c r="A56" s="256" t="s">
        <v>279</v>
      </c>
      <c r="B56" s="257"/>
      <c r="C56" s="257"/>
      <c r="D56" s="257"/>
      <c r="E56" s="257"/>
      <c r="F56" s="257"/>
      <c r="G56" s="257"/>
      <c r="H56" s="258"/>
      <c r="I56" s="14">
        <v>51</v>
      </c>
      <c r="J56" s="121">
        <v>0</v>
      </c>
      <c r="K56" s="121">
        <v>0</v>
      </c>
    </row>
    <row r="57" spans="1:11" ht="12.75">
      <c r="A57" s="256" t="s">
        <v>280</v>
      </c>
      <c r="B57" s="257"/>
      <c r="C57" s="257"/>
      <c r="D57" s="257"/>
      <c r="E57" s="257"/>
      <c r="F57" s="257"/>
      <c r="G57" s="257"/>
      <c r="H57" s="258"/>
      <c r="I57" s="14">
        <v>52</v>
      </c>
      <c r="J57" s="122">
        <v>-13923.84</v>
      </c>
      <c r="K57" s="123">
        <v>-8176</v>
      </c>
    </row>
    <row r="58" spans="1:11" ht="12.75">
      <c r="A58" s="259" t="s">
        <v>93</v>
      </c>
      <c r="B58" s="257"/>
      <c r="C58" s="257"/>
      <c r="D58" s="257"/>
      <c r="E58" s="257"/>
      <c r="F58" s="257"/>
      <c r="G58" s="257"/>
      <c r="H58" s="258"/>
      <c r="I58" s="14">
        <v>53</v>
      </c>
      <c r="J58" s="114">
        <f>SUM(J6+J37+J52)</f>
        <v>-14313243.05000028</v>
      </c>
      <c r="K58" s="114">
        <f>SUM(K6+K37+K52)</f>
        <v>-55880354.91999936</v>
      </c>
    </row>
    <row r="59" spans="1:11" ht="21.75" customHeight="1">
      <c r="A59" s="259" t="s">
        <v>281</v>
      </c>
      <c r="B59" s="257"/>
      <c r="C59" s="257"/>
      <c r="D59" s="257"/>
      <c r="E59" s="257"/>
      <c r="F59" s="257"/>
      <c r="G59" s="257"/>
      <c r="H59" s="258"/>
      <c r="I59" s="14">
        <v>54</v>
      </c>
      <c r="J59" s="124">
        <v>20173888.75</v>
      </c>
      <c r="K59" s="125">
        <v>16472829.92</v>
      </c>
    </row>
    <row r="60" spans="1:11" ht="12.75">
      <c r="A60" s="259" t="s">
        <v>94</v>
      </c>
      <c r="B60" s="257"/>
      <c r="C60" s="257"/>
      <c r="D60" s="257"/>
      <c r="E60" s="257"/>
      <c r="F60" s="257"/>
      <c r="G60" s="257"/>
      <c r="H60" s="258"/>
      <c r="I60" s="14">
        <v>55</v>
      </c>
      <c r="J60" s="114">
        <f>SUM(J58:J59)</f>
        <v>5860645.69999972</v>
      </c>
      <c r="K60" s="114">
        <f>SUM(K58:K59)</f>
        <v>-39407524.99999936</v>
      </c>
    </row>
    <row r="61" spans="1:11" ht="12.75">
      <c r="A61" s="256" t="s">
        <v>282</v>
      </c>
      <c r="B61" s="257"/>
      <c r="C61" s="257"/>
      <c r="D61" s="257"/>
      <c r="E61" s="257"/>
      <c r="F61" s="257"/>
      <c r="G61" s="257"/>
      <c r="H61" s="258"/>
      <c r="I61" s="14">
        <v>56</v>
      </c>
      <c r="J61" s="126">
        <v>77789725.15</v>
      </c>
      <c r="K61" s="119">
        <v>108983458.75</v>
      </c>
    </row>
    <row r="62" spans="1:11" ht="12.75">
      <c r="A62" s="252" t="s">
        <v>95</v>
      </c>
      <c r="B62" s="253"/>
      <c r="C62" s="253"/>
      <c r="D62" s="253"/>
      <c r="E62" s="253"/>
      <c r="F62" s="253"/>
      <c r="G62" s="253"/>
      <c r="H62" s="254"/>
      <c r="I62" s="15">
        <v>57</v>
      </c>
      <c r="J62" s="127">
        <f>SUM(J60:J61)</f>
        <v>83650370.84999973</v>
      </c>
      <c r="K62" s="127">
        <f>SUM(K60:K61)</f>
        <v>69575933.75000064</v>
      </c>
    </row>
    <row r="63" ht="12.75">
      <c r="A63" s="48" t="s">
        <v>4</v>
      </c>
    </row>
  </sheetData>
  <sheetProtection/>
  <mergeCells count="62">
    <mergeCell ref="A8:H8"/>
    <mergeCell ref="A9:H9"/>
    <mergeCell ref="A1:J1"/>
    <mergeCell ref="A2:J2"/>
    <mergeCell ref="A4:H4"/>
    <mergeCell ref="A5:H5"/>
    <mergeCell ref="A6:H6"/>
    <mergeCell ref="A7:H7"/>
    <mergeCell ref="A10:H10"/>
    <mergeCell ref="A11:H11"/>
    <mergeCell ref="A12:H12"/>
    <mergeCell ref="A13:H13"/>
    <mergeCell ref="A18:H18"/>
    <mergeCell ref="A19:H19"/>
    <mergeCell ref="A28:H28"/>
    <mergeCell ref="A29:H29"/>
    <mergeCell ref="A14:H14"/>
    <mergeCell ref="A15:H15"/>
    <mergeCell ref="A16:H16"/>
    <mergeCell ref="A17:H17"/>
    <mergeCell ref="A24:H24"/>
    <mergeCell ref="A25:H25"/>
    <mergeCell ref="A34:H34"/>
    <mergeCell ref="A35:H35"/>
    <mergeCell ref="A20:H20"/>
    <mergeCell ref="A21:H21"/>
    <mergeCell ref="A22:H22"/>
    <mergeCell ref="A23:H23"/>
    <mergeCell ref="A26:H26"/>
    <mergeCell ref="A27:H27"/>
    <mergeCell ref="A30:H30"/>
    <mergeCell ref="A31:H31"/>
    <mergeCell ref="A38:H38"/>
    <mergeCell ref="A39:H39"/>
    <mergeCell ref="A44:H44"/>
    <mergeCell ref="A45:H45"/>
    <mergeCell ref="A32:H32"/>
    <mergeCell ref="A33:H33"/>
    <mergeCell ref="A36:H36"/>
    <mergeCell ref="A37:H37"/>
    <mergeCell ref="A42:H42"/>
    <mergeCell ref="A43:H43"/>
    <mergeCell ref="A60:H60"/>
    <mergeCell ref="A61:H61"/>
    <mergeCell ref="A40:H40"/>
    <mergeCell ref="A41:H41"/>
    <mergeCell ref="A54:H54"/>
    <mergeCell ref="A55:H55"/>
    <mergeCell ref="A48:H48"/>
    <mergeCell ref="A49:H49"/>
    <mergeCell ref="A50:H50"/>
    <mergeCell ref="A51:H5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4" width="9.140625" style="35" customWidth="1"/>
    <col min="5" max="5" width="14.00390625" style="35" bestFit="1" customWidth="1"/>
    <col min="6" max="6" width="8.57421875" style="35" bestFit="1" customWidth="1"/>
    <col min="7" max="9" width="14.00390625" style="35" bestFit="1" customWidth="1"/>
    <col min="10" max="10" width="14.57421875" style="35" customWidth="1"/>
    <col min="11" max="11" width="17.28125" style="35" customWidth="1"/>
    <col min="12" max="12" width="11.421875" style="35" customWidth="1"/>
    <col min="13" max="13" width="15.421875" style="35" bestFit="1" customWidth="1"/>
    <col min="14" max="16384" width="9.140625" style="35" customWidth="1"/>
  </cols>
  <sheetData>
    <row r="1" spans="1:12" ht="13.5">
      <c r="A1" s="281" t="s">
        <v>148</v>
      </c>
      <c r="B1" s="264"/>
      <c r="C1" s="264"/>
      <c r="D1" s="264"/>
      <c r="E1" s="282"/>
      <c r="F1" s="283"/>
      <c r="G1" s="283"/>
      <c r="H1" s="283"/>
      <c r="I1" s="283"/>
      <c r="J1" s="283"/>
      <c r="K1" s="284"/>
      <c r="L1" s="34"/>
    </row>
    <row r="2" spans="1:12" ht="12.75">
      <c r="A2" s="265" t="s">
        <v>394</v>
      </c>
      <c r="B2" s="266"/>
      <c r="C2" s="266"/>
      <c r="D2" s="266"/>
      <c r="E2" s="282"/>
      <c r="F2" s="285"/>
      <c r="G2" s="285"/>
      <c r="H2" s="285"/>
      <c r="I2" s="285"/>
      <c r="J2" s="285"/>
      <c r="K2" s="286"/>
      <c r="L2" s="34"/>
    </row>
    <row r="3" spans="1:13" ht="12.75">
      <c r="A3" s="295"/>
      <c r="B3" s="296"/>
      <c r="C3" s="296"/>
      <c r="D3" s="296"/>
      <c r="E3" s="297"/>
      <c r="F3" s="298"/>
      <c r="G3" s="298"/>
      <c r="H3" s="298"/>
      <c r="I3" s="298"/>
      <c r="J3" s="298"/>
      <c r="K3" s="298"/>
      <c r="L3" s="299" t="s">
        <v>57</v>
      </c>
      <c r="M3" s="299"/>
    </row>
    <row r="4" spans="1:13" ht="13.5" customHeight="1">
      <c r="A4" s="267" t="s">
        <v>45</v>
      </c>
      <c r="B4" s="267"/>
      <c r="C4" s="267"/>
      <c r="D4" s="267" t="s">
        <v>61</v>
      </c>
      <c r="E4" s="268" t="s">
        <v>209</v>
      </c>
      <c r="F4" s="268"/>
      <c r="G4" s="268"/>
      <c r="H4" s="268"/>
      <c r="I4" s="268"/>
      <c r="J4" s="268"/>
      <c r="K4" s="268"/>
      <c r="L4" s="268" t="s">
        <v>216</v>
      </c>
      <c r="M4" s="268" t="s">
        <v>83</v>
      </c>
    </row>
    <row r="5" spans="1:13" ht="45">
      <c r="A5" s="290"/>
      <c r="B5" s="290"/>
      <c r="C5" s="290"/>
      <c r="D5" s="290"/>
      <c r="E5" s="51" t="s">
        <v>212</v>
      </c>
      <c r="F5" s="51" t="s">
        <v>43</v>
      </c>
      <c r="G5" s="51" t="s">
        <v>213</v>
      </c>
      <c r="H5" s="51" t="s">
        <v>214</v>
      </c>
      <c r="I5" s="51" t="s">
        <v>44</v>
      </c>
      <c r="J5" s="51" t="s">
        <v>215</v>
      </c>
      <c r="K5" s="51" t="s">
        <v>82</v>
      </c>
      <c r="L5" s="268"/>
      <c r="M5" s="268"/>
    </row>
    <row r="6" spans="1:13" ht="12.75">
      <c r="A6" s="287">
        <v>1</v>
      </c>
      <c r="B6" s="287"/>
      <c r="C6" s="287"/>
      <c r="D6" s="54">
        <v>2</v>
      </c>
      <c r="E6" s="54" t="s">
        <v>59</v>
      </c>
      <c r="F6" s="55" t="s">
        <v>60</v>
      </c>
      <c r="G6" s="54" t="s">
        <v>62</v>
      </c>
      <c r="H6" s="55" t="s">
        <v>63</v>
      </c>
      <c r="I6" s="54" t="s">
        <v>64</v>
      </c>
      <c r="J6" s="55" t="s">
        <v>65</v>
      </c>
      <c r="K6" s="54" t="s">
        <v>66</v>
      </c>
      <c r="L6" s="55" t="s">
        <v>67</v>
      </c>
      <c r="M6" s="54" t="s">
        <v>68</v>
      </c>
    </row>
    <row r="7" spans="1:13" ht="21" customHeight="1">
      <c r="A7" s="288" t="s">
        <v>298</v>
      </c>
      <c r="B7" s="289"/>
      <c r="C7" s="289"/>
      <c r="D7" s="17">
        <v>1</v>
      </c>
      <c r="E7" s="21">
        <v>442887200</v>
      </c>
      <c r="F7" s="21">
        <v>0</v>
      </c>
      <c r="G7" s="21">
        <v>447056363.79999983</v>
      </c>
      <c r="H7" s="21">
        <v>479083467.62</v>
      </c>
      <c r="I7" s="21">
        <v>264148429.30999997</v>
      </c>
      <c r="J7" s="21">
        <v>118425061.44</v>
      </c>
      <c r="K7" s="128">
        <f aca="true" t="shared" si="0" ref="K7:K23">SUM(E7:J7)</f>
        <v>1751600522.1699998</v>
      </c>
      <c r="L7" s="20"/>
      <c r="M7" s="128">
        <f aca="true" t="shared" si="1" ref="M7:M23">K7+L7</f>
        <v>1751600522.1699998</v>
      </c>
    </row>
    <row r="8" spans="1:13" ht="22.5" customHeight="1">
      <c r="A8" s="272" t="s">
        <v>257</v>
      </c>
      <c r="B8" s="273"/>
      <c r="C8" s="273"/>
      <c r="D8" s="4">
        <v>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129">
        <f t="shared" si="0"/>
        <v>0</v>
      </c>
      <c r="L8" s="21"/>
      <c r="M8" s="129">
        <f t="shared" si="1"/>
        <v>0</v>
      </c>
    </row>
    <row r="9" spans="1:13" ht="21.75" customHeight="1">
      <c r="A9" s="272" t="s">
        <v>258</v>
      </c>
      <c r="B9" s="273"/>
      <c r="C9" s="273"/>
      <c r="D9" s="4">
        <v>3</v>
      </c>
      <c r="E9" s="21">
        <v>0</v>
      </c>
      <c r="F9" s="21">
        <v>0</v>
      </c>
      <c r="G9" s="21">
        <v>0</v>
      </c>
      <c r="H9" s="21">
        <v>0</v>
      </c>
      <c r="I9" s="21">
        <v>1174720.15</v>
      </c>
      <c r="J9" s="21"/>
      <c r="K9" s="129">
        <f t="shared" si="0"/>
        <v>1174720.15</v>
      </c>
      <c r="L9" s="21"/>
      <c r="M9" s="129">
        <f t="shared" si="1"/>
        <v>1174720.15</v>
      </c>
    </row>
    <row r="10" spans="1:13" ht="20.25" customHeight="1">
      <c r="A10" s="274" t="s">
        <v>350</v>
      </c>
      <c r="B10" s="273"/>
      <c r="C10" s="273"/>
      <c r="D10" s="4">
        <v>4</v>
      </c>
      <c r="E10" s="129">
        <f>SUM(E7:E9)</f>
        <v>442887200</v>
      </c>
      <c r="F10" s="129">
        <f aca="true" t="shared" si="2" ref="F10:L10">SUM(F7:F9)</f>
        <v>0</v>
      </c>
      <c r="G10" s="129">
        <f t="shared" si="2"/>
        <v>447056363.79999983</v>
      </c>
      <c r="H10" s="129">
        <f t="shared" si="2"/>
        <v>479083467.62</v>
      </c>
      <c r="I10" s="129">
        <f t="shared" si="2"/>
        <v>265323149.45999998</v>
      </c>
      <c r="J10" s="129">
        <f t="shared" si="2"/>
        <v>118425061.44</v>
      </c>
      <c r="K10" s="129">
        <f t="shared" si="0"/>
        <v>1752775242.32</v>
      </c>
      <c r="L10" s="129">
        <f t="shared" si="2"/>
        <v>0</v>
      </c>
      <c r="M10" s="129">
        <f t="shared" si="1"/>
        <v>1752775242.32</v>
      </c>
    </row>
    <row r="11" spans="1:13" ht="20.25" customHeight="1">
      <c r="A11" s="274" t="s">
        <v>351</v>
      </c>
      <c r="B11" s="291"/>
      <c r="C11" s="291"/>
      <c r="D11" s="4">
        <v>5</v>
      </c>
      <c r="E11" s="129">
        <f>E12+E13</f>
        <v>0</v>
      </c>
      <c r="F11" s="129">
        <f aca="true" t="shared" si="3" ref="F11:L11">F12+F13</f>
        <v>0</v>
      </c>
      <c r="G11" s="129">
        <f t="shared" si="3"/>
        <v>-309202833.25000006</v>
      </c>
      <c r="H11" s="129">
        <f t="shared" si="3"/>
        <v>0</v>
      </c>
      <c r="I11" s="129">
        <f t="shared" si="3"/>
        <v>6715491.72</v>
      </c>
      <c r="J11" s="129">
        <f t="shared" si="3"/>
        <v>17268395.219999768</v>
      </c>
      <c r="K11" s="129">
        <f t="shared" si="0"/>
        <v>-285218946.31000024</v>
      </c>
      <c r="L11" s="129">
        <f t="shared" si="3"/>
        <v>0</v>
      </c>
      <c r="M11" s="129">
        <f t="shared" si="1"/>
        <v>-285218946.31000024</v>
      </c>
    </row>
    <row r="12" spans="1:13" ht="12.75">
      <c r="A12" s="272" t="s">
        <v>259</v>
      </c>
      <c r="B12" s="273"/>
      <c r="C12" s="273"/>
      <c r="D12" s="4">
        <v>6</v>
      </c>
      <c r="E12" s="21"/>
      <c r="F12" s="21"/>
      <c r="G12" s="21"/>
      <c r="H12" s="21"/>
      <c r="I12" s="21"/>
      <c r="J12" s="21">
        <v>17268395.219999768</v>
      </c>
      <c r="K12" s="129">
        <f t="shared" si="0"/>
        <v>17268395.219999768</v>
      </c>
      <c r="L12" s="21"/>
      <c r="M12" s="129">
        <f t="shared" si="1"/>
        <v>17268395.219999768</v>
      </c>
    </row>
    <row r="13" spans="1:13" ht="21.75" customHeight="1">
      <c r="A13" s="272" t="s">
        <v>87</v>
      </c>
      <c r="B13" s="273"/>
      <c r="C13" s="273"/>
      <c r="D13" s="4">
        <v>7</v>
      </c>
      <c r="E13" s="129">
        <f aca="true" t="shared" si="4" ref="E13:J13">SUM(E14:E17)</f>
        <v>0</v>
      </c>
      <c r="F13" s="129">
        <f t="shared" si="4"/>
        <v>0</v>
      </c>
      <c r="G13" s="129">
        <f t="shared" si="4"/>
        <v>-309202833.25000006</v>
      </c>
      <c r="H13" s="129">
        <f t="shared" si="4"/>
        <v>0</v>
      </c>
      <c r="I13" s="129">
        <f t="shared" si="4"/>
        <v>6715491.72</v>
      </c>
      <c r="J13" s="129">
        <f t="shared" si="4"/>
        <v>0</v>
      </c>
      <c r="K13" s="129">
        <f t="shared" si="0"/>
        <v>-302487341.53000003</v>
      </c>
      <c r="L13" s="129">
        <f>SUM(L14:L17)</f>
        <v>0</v>
      </c>
      <c r="M13" s="129">
        <f t="shared" si="1"/>
        <v>-302487341.53000003</v>
      </c>
    </row>
    <row r="14" spans="1:13" ht="19.5" customHeight="1">
      <c r="A14" s="272" t="s">
        <v>299</v>
      </c>
      <c r="B14" s="273"/>
      <c r="C14" s="273"/>
      <c r="D14" s="4">
        <v>8</v>
      </c>
      <c r="E14" s="21"/>
      <c r="F14" s="21"/>
      <c r="G14" s="21">
        <v>-352545956.04</v>
      </c>
      <c r="H14" s="21"/>
      <c r="I14" s="21">
        <v>6715491.72</v>
      </c>
      <c r="J14" s="21"/>
      <c r="K14" s="129">
        <f t="shared" si="0"/>
        <v>-345830464.32</v>
      </c>
      <c r="L14" s="21"/>
      <c r="M14" s="129">
        <f t="shared" si="1"/>
        <v>-345830464.32</v>
      </c>
    </row>
    <row r="15" spans="1:13" ht="19.5" customHeight="1">
      <c r="A15" s="272" t="s">
        <v>300</v>
      </c>
      <c r="B15" s="273"/>
      <c r="C15" s="273"/>
      <c r="D15" s="4">
        <v>9</v>
      </c>
      <c r="E15" s="21"/>
      <c r="F15" s="21"/>
      <c r="G15" s="21">
        <v>42924196.45</v>
      </c>
      <c r="H15" s="21"/>
      <c r="I15" s="21"/>
      <c r="J15" s="21"/>
      <c r="K15" s="129">
        <f t="shared" si="0"/>
        <v>42924196.45</v>
      </c>
      <c r="L15" s="21"/>
      <c r="M15" s="129">
        <f t="shared" si="1"/>
        <v>42924196.45</v>
      </c>
    </row>
    <row r="16" spans="1:13" ht="21" customHeight="1">
      <c r="A16" s="272" t="s">
        <v>301</v>
      </c>
      <c r="B16" s="273"/>
      <c r="C16" s="273"/>
      <c r="D16" s="4">
        <v>10</v>
      </c>
      <c r="E16" s="21"/>
      <c r="F16" s="21"/>
      <c r="G16" s="21">
        <v>418926.34</v>
      </c>
      <c r="H16" s="21"/>
      <c r="I16" s="21"/>
      <c r="J16" s="21"/>
      <c r="K16" s="129">
        <f t="shared" si="0"/>
        <v>418926.34</v>
      </c>
      <c r="L16" s="21"/>
      <c r="M16" s="129">
        <f t="shared" si="1"/>
        <v>418926.34</v>
      </c>
    </row>
    <row r="17" spans="1:13" ht="21.75" customHeight="1">
      <c r="A17" s="272" t="s">
        <v>260</v>
      </c>
      <c r="B17" s="273"/>
      <c r="C17" s="273"/>
      <c r="D17" s="4">
        <v>11</v>
      </c>
      <c r="E17" s="21"/>
      <c r="F17" s="21"/>
      <c r="G17" s="21"/>
      <c r="H17" s="21"/>
      <c r="I17" s="21"/>
      <c r="J17" s="21"/>
      <c r="K17" s="129"/>
      <c r="L17" s="21"/>
      <c r="M17" s="129">
        <f t="shared" si="1"/>
        <v>0</v>
      </c>
    </row>
    <row r="18" spans="1:13" ht="21.75" customHeight="1">
      <c r="A18" s="274" t="s">
        <v>352</v>
      </c>
      <c r="B18" s="273"/>
      <c r="C18" s="273"/>
      <c r="D18" s="4">
        <v>12</v>
      </c>
      <c r="E18" s="129">
        <f aca="true" t="shared" si="5" ref="E18:J18">SUM(E19:E22)</f>
        <v>0</v>
      </c>
      <c r="F18" s="129">
        <f t="shared" si="5"/>
        <v>0</v>
      </c>
      <c r="G18" s="129">
        <f t="shared" si="5"/>
        <v>0</v>
      </c>
      <c r="H18" s="129">
        <f t="shared" si="5"/>
        <v>29606265.36</v>
      </c>
      <c r="I18" s="129">
        <f t="shared" si="5"/>
        <v>87838796.08</v>
      </c>
      <c r="J18" s="129">
        <f t="shared" si="5"/>
        <v>-118425061.44</v>
      </c>
      <c r="K18" s="129">
        <f t="shared" si="0"/>
        <v>-980000</v>
      </c>
      <c r="L18" s="129">
        <f>SUM(L19:L22)</f>
        <v>0</v>
      </c>
      <c r="M18" s="129">
        <f t="shared" si="1"/>
        <v>-980000</v>
      </c>
    </row>
    <row r="19" spans="1:13" ht="21.75" customHeight="1">
      <c r="A19" s="272" t="s">
        <v>88</v>
      </c>
      <c r="B19" s="273"/>
      <c r="C19" s="273"/>
      <c r="D19" s="4">
        <v>13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0</v>
      </c>
      <c r="L19" s="21"/>
      <c r="M19" s="129">
        <f t="shared" si="1"/>
        <v>0</v>
      </c>
    </row>
    <row r="20" spans="1:13" ht="12.75">
      <c r="A20" s="272" t="s">
        <v>303</v>
      </c>
      <c r="B20" s="273"/>
      <c r="C20" s="273"/>
      <c r="D20" s="4">
        <v>14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0</v>
      </c>
      <c r="L20" s="21"/>
      <c r="M20" s="129">
        <f t="shared" si="1"/>
        <v>0</v>
      </c>
    </row>
    <row r="21" spans="1:13" ht="12.75">
      <c r="A21" s="272" t="s">
        <v>304</v>
      </c>
      <c r="B21" s="273"/>
      <c r="C21" s="273"/>
      <c r="D21" s="4">
        <v>15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-980000</v>
      </c>
      <c r="K21" s="21">
        <f t="shared" si="0"/>
        <v>-980000</v>
      </c>
      <c r="L21" s="21"/>
      <c r="M21" s="129">
        <f t="shared" si="1"/>
        <v>-980000</v>
      </c>
    </row>
    <row r="22" spans="1:13" ht="12.75">
      <c r="A22" s="272" t="s">
        <v>305</v>
      </c>
      <c r="B22" s="273"/>
      <c r="C22" s="273"/>
      <c r="D22" s="4">
        <v>16</v>
      </c>
      <c r="E22" s="21">
        <v>0</v>
      </c>
      <c r="F22" s="21">
        <v>0</v>
      </c>
      <c r="G22" s="21">
        <v>0</v>
      </c>
      <c r="H22" s="21">
        <v>29606265.36</v>
      </c>
      <c r="I22" s="21">
        <v>87838796.08</v>
      </c>
      <c r="J22" s="21">
        <v>-117445061.44</v>
      </c>
      <c r="K22" s="21">
        <f t="shared" si="0"/>
        <v>0</v>
      </c>
      <c r="L22" s="21"/>
      <c r="M22" s="129">
        <f t="shared" si="1"/>
        <v>0</v>
      </c>
    </row>
    <row r="23" spans="1:13" ht="21.75" customHeight="1" thickBot="1">
      <c r="A23" s="279" t="s">
        <v>353</v>
      </c>
      <c r="B23" s="280"/>
      <c r="C23" s="280"/>
      <c r="D23" s="18">
        <v>17</v>
      </c>
      <c r="E23" s="130">
        <f aca="true" t="shared" si="6" ref="E23:J23">E10+E11+E18</f>
        <v>442887200</v>
      </c>
      <c r="F23" s="130">
        <f t="shared" si="6"/>
        <v>0</v>
      </c>
      <c r="G23" s="130">
        <f t="shared" si="6"/>
        <v>137853530.54999977</v>
      </c>
      <c r="H23" s="130">
        <f t="shared" si="6"/>
        <v>508689732.98</v>
      </c>
      <c r="I23" s="130">
        <f t="shared" si="6"/>
        <v>359877437.26</v>
      </c>
      <c r="J23" s="130">
        <f t="shared" si="6"/>
        <v>17268395.21999976</v>
      </c>
      <c r="K23" s="130">
        <f t="shared" si="0"/>
        <v>1466576296.0099995</v>
      </c>
      <c r="L23" s="130">
        <f>L10+L11+L18</f>
        <v>0</v>
      </c>
      <c r="M23" s="130">
        <f t="shared" si="1"/>
        <v>1466576296.0099995</v>
      </c>
    </row>
    <row r="24" spans="1:13" ht="24" customHeight="1" thickTop="1">
      <c r="A24" s="277" t="s">
        <v>306</v>
      </c>
      <c r="B24" s="278"/>
      <c r="C24" s="278"/>
      <c r="D24" s="19">
        <v>18</v>
      </c>
      <c r="E24" s="131">
        <f aca="true" t="shared" si="7" ref="E24:J24">+E23</f>
        <v>442887200</v>
      </c>
      <c r="F24" s="131">
        <f t="shared" si="7"/>
        <v>0</v>
      </c>
      <c r="G24" s="131">
        <f t="shared" si="7"/>
        <v>137853530.54999977</v>
      </c>
      <c r="H24" s="131">
        <f t="shared" si="7"/>
        <v>508689732.98</v>
      </c>
      <c r="I24" s="131">
        <f t="shared" si="7"/>
        <v>359877437.26</v>
      </c>
      <c r="J24" s="131">
        <f t="shared" si="7"/>
        <v>17268395.21999976</v>
      </c>
      <c r="K24" s="132">
        <f aca="true" t="shared" si="8" ref="K24:K40">SUM(E24:J24)</f>
        <v>1466576296.0099995</v>
      </c>
      <c r="L24" s="131"/>
      <c r="M24" s="132">
        <f aca="true" t="shared" si="9" ref="M24:M40">K24+L24</f>
        <v>1466576296.0099995</v>
      </c>
    </row>
    <row r="25" spans="1:13" ht="12.75">
      <c r="A25" s="272" t="s">
        <v>308</v>
      </c>
      <c r="B25" s="273"/>
      <c r="C25" s="273"/>
      <c r="D25" s="4">
        <v>19</v>
      </c>
      <c r="E25" s="21"/>
      <c r="F25" s="21"/>
      <c r="G25" s="21"/>
      <c r="H25" s="21"/>
      <c r="I25" s="21"/>
      <c r="J25" s="21"/>
      <c r="K25" s="129">
        <f t="shared" si="8"/>
        <v>0</v>
      </c>
      <c r="L25" s="21"/>
      <c r="M25" s="129">
        <f t="shared" si="9"/>
        <v>0</v>
      </c>
    </row>
    <row r="26" spans="1:13" ht="20.25" customHeight="1">
      <c r="A26" s="272" t="s">
        <v>307</v>
      </c>
      <c r="B26" s="273"/>
      <c r="C26" s="273"/>
      <c r="D26" s="4">
        <v>20</v>
      </c>
      <c r="E26" s="21"/>
      <c r="F26" s="21"/>
      <c r="G26" s="21"/>
      <c r="H26" s="21"/>
      <c r="I26" s="21"/>
      <c r="J26" s="21"/>
      <c r="K26" s="129">
        <f t="shared" si="8"/>
        <v>0</v>
      </c>
      <c r="L26" s="21"/>
      <c r="M26" s="129">
        <f t="shared" si="9"/>
        <v>0</v>
      </c>
    </row>
    <row r="27" spans="1:13" ht="21.75" customHeight="1">
      <c r="A27" s="274" t="s">
        <v>354</v>
      </c>
      <c r="B27" s="273"/>
      <c r="C27" s="273"/>
      <c r="D27" s="4">
        <v>21</v>
      </c>
      <c r="E27" s="129">
        <f>SUM(E24:E26)</f>
        <v>442887200</v>
      </c>
      <c r="F27" s="129">
        <f aca="true" t="shared" si="10" ref="F27:L27">SUM(F24:F26)</f>
        <v>0</v>
      </c>
      <c r="G27" s="129">
        <f t="shared" si="10"/>
        <v>137853530.54999977</v>
      </c>
      <c r="H27" s="129">
        <f t="shared" si="10"/>
        <v>508689732.98</v>
      </c>
      <c r="I27" s="129">
        <f t="shared" si="10"/>
        <v>359877437.26</v>
      </c>
      <c r="J27" s="129">
        <f t="shared" si="10"/>
        <v>17268395.21999976</v>
      </c>
      <c r="K27" s="129">
        <f t="shared" si="8"/>
        <v>1466576296.0099995</v>
      </c>
      <c r="L27" s="129">
        <f t="shared" si="10"/>
        <v>0</v>
      </c>
      <c r="M27" s="129">
        <f t="shared" si="9"/>
        <v>1466576296.0099995</v>
      </c>
    </row>
    <row r="28" spans="1:13" ht="23.25" customHeight="1">
      <c r="A28" s="274" t="s">
        <v>355</v>
      </c>
      <c r="B28" s="273"/>
      <c r="C28" s="273"/>
      <c r="D28" s="4">
        <v>22</v>
      </c>
      <c r="E28" s="129">
        <f>E29+E30</f>
        <v>0</v>
      </c>
      <c r="F28" s="129">
        <f aca="true" t="shared" si="11" ref="F28:L28">F29+F30</f>
        <v>0</v>
      </c>
      <c r="G28" s="129">
        <f t="shared" si="11"/>
        <v>64865814.06000001</v>
      </c>
      <c r="H28" s="129">
        <f>H29+H30</f>
        <v>0</v>
      </c>
      <c r="I28" s="129">
        <f t="shared" si="11"/>
        <v>1398565.44</v>
      </c>
      <c r="J28" s="129">
        <f t="shared" si="11"/>
        <v>-66487713.87999992</v>
      </c>
      <c r="K28" s="129">
        <f>SUM(E28:J28)</f>
        <v>-223334.37999991328</v>
      </c>
      <c r="L28" s="129">
        <f t="shared" si="11"/>
        <v>0</v>
      </c>
      <c r="M28" s="129">
        <f t="shared" si="9"/>
        <v>-223334.37999991328</v>
      </c>
    </row>
    <row r="29" spans="1:13" ht="13.5" customHeight="1">
      <c r="A29" s="272" t="s">
        <v>89</v>
      </c>
      <c r="B29" s="273"/>
      <c r="C29" s="273"/>
      <c r="D29" s="4">
        <v>23</v>
      </c>
      <c r="E29" s="21"/>
      <c r="F29" s="21"/>
      <c r="G29" s="21"/>
      <c r="H29" s="21"/>
      <c r="I29" s="21"/>
      <c r="J29" s="21">
        <v>-66487713.87999992</v>
      </c>
      <c r="K29" s="129">
        <f t="shared" si="8"/>
        <v>-66487713.87999992</v>
      </c>
      <c r="L29" s="21"/>
      <c r="M29" s="129">
        <f t="shared" si="9"/>
        <v>-66487713.87999992</v>
      </c>
    </row>
    <row r="30" spans="1:13" ht="21.75" customHeight="1">
      <c r="A30" s="272" t="s">
        <v>86</v>
      </c>
      <c r="B30" s="273"/>
      <c r="C30" s="273"/>
      <c r="D30" s="4">
        <v>24</v>
      </c>
      <c r="E30" s="129">
        <f aca="true" t="shared" si="12" ref="E30:J30">SUM(E31:E34)</f>
        <v>0</v>
      </c>
      <c r="F30" s="129">
        <f t="shared" si="12"/>
        <v>0</v>
      </c>
      <c r="G30" s="129">
        <f>SUM(G31:G34)</f>
        <v>64865814.06000001</v>
      </c>
      <c r="H30" s="129">
        <f t="shared" si="12"/>
        <v>0</v>
      </c>
      <c r="I30" s="129">
        <f t="shared" si="12"/>
        <v>1398565.44</v>
      </c>
      <c r="J30" s="129">
        <f t="shared" si="12"/>
        <v>0</v>
      </c>
      <c r="K30" s="129">
        <f t="shared" si="8"/>
        <v>66264379.50000001</v>
      </c>
      <c r="L30" s="129">
        <f>SUM(L31:L34)</f>
        <v>0</v>
      </c>
      <c r="M30" s="129">
        <f t="shared" si="9"/>
        <v>66264379.50000001</v>
      </c>
    </row>
    <row r="31" spans="1:13" ht="21.75" customHeight="1">
      <c r="A31" s="272" t="s">
        <v>299</v>
      </c>
      <c r="B31" s="273"/>
      <c r="C31" s="273"/>
      <c r="D31" s="4">
        <v>25</v>
      </c>
      <c r="E31" s="21"/>
      <c r="F31" s="21"/>
      <c r="G31" s="21">
        <v>-1127212.9</v>
      </c>
      <c r="H31" s="21"/>
      <c r="I31" s="21">
        <v>1398565.44</v>
      </c>
      <c r="J31" s="21"/>
      <c r="K31" s="21">
        <f t="shared" si="8"/>
        <v>271352.54000000004</v>
      </c>
      <c r="L31" s="21"/>
      <c r="M31" s="129">
        <f t="shared" si="9"/>
        <v>271352.54000000004</v>
      </c>
    </row>
    <row r="32" spans="1:13" ht="21.75" customHeight="1">
      <c r="A32" s="272" t="s">
        <v>300</v>
      </c>
      <c r="B32" s="273"/>
      <c r="C32" s="273"/>
      <c r="D32" s="4">
        <v>26</v>
      </c>
      <c r="E32" s="21"/>
      <c r="F32" s="21"/>
      <c r="G32" s="21">
        <v>65654380.48000001</v>
      </c>
      <c r="H32" s="21"/>
      <c r="I32" s="21"/>
      <c r="J32" s="21"/>
      <c r="K32" s="21">
        <f t="shared" si="8"/>
        <v>65654380.48000001</v>
      </c>
      <c r="L32" s="21"/>
      <c r="M32" s="129">
        <f t="shared" si="9"/>
        <v>65654380.48000001</v>
      </c>
    </row>
    <row r="33" spans="1:13" ht="22.5" customHeight="1">
      <c r="A33" s="272" t="s">
        <v>301</v>
      </c>
      <c r="B33" s="273"/>
      <c r="C33" s="273"/>
      <c r="D33" s="4">
        <v>27</v>
      </c>
      <c r="E33" s="21"/>
      <c r="F33" s="21"/>
      <c r="G33" s="21">
        <v>338646.48</v>
      </c>
      <c r="H33" s="21"/>
      <c r="I33" s="21"/>
      <c r="J33" s="21"/>
      <c r="K33" s="21">
        <f t="shared" si="8"/>
        <v>338646.48</v>
      </c>
      <c r="L33" s="21"/>
      <c r="M33" s="129">
        <f t="shared" si="9"/>
        <v>338646.48</v>
      </c>
    </row>
    <row r="34" spans="1:13" ht="21" customHeight="1">
      <c r="A34" s="272" t="s">
        <v>260</v>
      </c>
      <c r="B34" s="273"/>
      <c r="C34" s="273"/>
      <c r="D34" s="4">
        <v>28</v>
      </c>
      <c r="E34" s="21"/>
      <c r="F34" s="21"/>
      <c r="G34" s="21"/>
      <c r="H34" s="21"/>
      <c r="I34" s="21"/>
      <c r="J34" s="21"/>
      <c r="K34" s="21">
        <f t="shared" si="8"/>
        <v>0</v>
      </c>
      <c r="L34" s="21"/>
      <c r="M34" s="129">
        <f t="shared" si="9"/>
        <v>0</v>
      </c>
    </row>
    <row r="35" spans="1:13" ht="33.75" customHeight="1">
      <c r="A35" s="274" t="s">
        <v>356</v>
      </c>
      <c r="B35" s="273"/>
      <c r="C35" s="273"/>
      <c r="D35" s="4">
        <v>29</v>
      </c>
      <c r="E35" s="129">
        <f aca="true" t="shared" si="13" ref="E35:J35">SUM(E36:E39)</f>
        <v>0</v>
      </c>
      <c r="F35" s="129">
        <f t="shared" si="13"/>
        <v>0</v>
      </c>
      <c r="G35" s="129">
        <f t="shared" si="13"/>
        <v>0</v>
      </c>
      <c r="H35" s="129">
        <f t="shared" si="13"/>
        <v>0</v>
      </c>
      <c r="I35" s="129">
        <f t="shared" si="13"/>
        <v>17268395.22</v>
      </c>
      <c r="J35" s="129">
        <f t="shared" si="13"/>
        <v>-17268395.22</v>
      </c>
      <c r="K35" s="129">
        <f t="shared" si="8"/>
        <v>0</v>
      </c>
      <c r="L35" s="129">
        <f>SUM(L36:L39)</f>
        <v>0</v>
      </c>
      <c r="M35" s="129">
        <f t="shared" si="9"/>
        <v>0</v>
      </c>
    </row>
    <row r="36" spans="1:13" ht="26.25" customHeight="1">
      <c r="A36" s="272" t="s">
        <v>302</v>
      </c>
      <c r="B36" s="273"/>
      <c r="C36" s="273"/>
      <c r="D36" s="4">
        <v>30</v>
      </c>
      <c r="E36" s="21"/>
      <c r="F36" s="21"/>
      <c r="G36" s="21"/>
      <c r="H36" s="21"/>
      <c r="I36" s="21"/>
      <c r="J36" s="21"/>
      <c r="K36" s="129">
        <f t="shared" si="8"/>
        <v>0</v>
      </c>
      <c r="L36" s="21"/>
      <c r="M36" s="129">
        <f t="shared" si="9"/>
        <v>0</v>
      </c>
    </row>
    <row r="37" spans="1:13" ht="12.75">
      <c r="A37" s="272" t="s">
        <v>303</v>
      </c>
      <c r="B37" s="273"/>
      <c r="C37" s="273"/>
      <c r="D37" s="4">
        <v>31</v>
      </c>
      <c r="E37" s="21"/>
      <c r="F37" s="21"/>
      <c r="G37" s="21"/>
      <c r="H37" s="21"/>
      <c r="I37" s="21"/>
      <c r="J37" s="21"/>
      <c r="K37" s="129">
        <f t="shared" si="8"/>
        <v>0</v>
      </c>
      <c r="L37" s="21"/>
      <c r="M37" s="129">
        <f t="shared" si="9"/>
        <v>0</v>
      </c>
    </row>
    <row r="38" spans="1:13" ht="12.75">
      <c r="A38" s="272" t="s">
        <v>304</v>
      </c>
      <c r="B38" s="273"/>
      <c r="C38" s="273"/>
      <c r="D38" s="4">
        <v>32</v>
      </c>
      <c r="E38" s="21"/>
      <c r="F38" s="21"/>
      <c r="G38" s="21"/>
      <c r="H38" s="21"/>
      <c r="I38" s="21"/>
      <c r="J38" s="21">
        <v>0</v>
      </c>
      <c r="K38" s="129">
        <f t="shared" si="8"/>
        <v>0</v>
      </c>
      <c r="L38" s="21"/>
      <c r="M38" s="129">
        <f t="shared" si="9"/>
        <v>0</v>
      </c>
    </row>
    <row r="39" spans="1:13" ht="12.75">
      <c r="A39" s="272" t="s">
        <v>90</v>
      </c>
      <c r="B39" s="273"/>
      <c r="C39" s="273"/>
      <c r="D39" s="4">
        <v>33</v>
      </c>
      <c r="E39" s="21"/>
      <c r="F39" s="21"/>
      <c r="G39" s="21"/>
      <c r="H39" s="21">
        <v>0</v>
      </c>
      <c r="I39" s="21">
        <v>17268395.22</v>
      </c>
      <c r="J39" s="21">
        <v>-17268395.22</v>
      </c>
      <c r="K39" s="129">
        <f t="shared" si="8"/>
        <v>0</v>
      </c>
      <c r="L39" s="21"/>
      <c r="M39" s="129">
        <f t="shared" si="9"/>
        <v>0</v>
      </c>
    </row>
    <row r="40" spans="1:13" ht="48.75" customHeight="1">
      <c r="A40" s="275" t="s">
        <v>357</v>
      </c>
      <c r="B40" s="276"/>
      <c r="C40" s="276"/>
      <c r="D40" s="16">
        <v>34</v>
      </c>
      <c r="E40" s="133">
        <f aca="true" t="shared" si="14" ref="E40:J40">E27+E28+E35</f>
        <v>442887200</v>
      </c>
      <c r="F40" s="133">
        <f t="shared" si="14"/>
        <v>0</v>
      </c>
      <c r="G40" s="133">
        <f t="shared" si="14"/>
        <v>202719344.60999978</v>
      </c>
      <c r="H40" s="133">
        <f t="shared" si="14"/>
        <v>508689732.98</v>
      </c>
      <c r="I40" s="133">
        <f t="shared" si="14"/>
        <v>378544397.91999996</v>
      </c>
      <c r="J40" s="133">
        <f t="shared" si="14"/>
        <v>-66487713.88000016</v>
      </c>
      <c r="K40" s="133">
        <f t="shared" si="8"/>
        <v>1466352961.6299996</v>
      </c>
      <c r="L40" s="133">
        <f>L27+L28+L35</f>
        <v>0</v>
      </c>
      <c r="M40" s="133">
        <f t="shared" si="9"/>
        <v>1466352961.6299996</v>
      </c>
    </row>
    <row r="42" spans="3:13" ht="12.75">
      <c r="C42" s="57"/>
      <c r="D42" s="57"/>
      <c r="E42" s="56">
        <f>E40-Bilanca!L80</f>
        <v>0</v>
      </c>
      <c r="F42" s="56"/>
      <c r="G42" s="56">
        <f>G40-Bilanca!L85</f>
        <v>-2.384185791015625E-07</v>
      </c>
      <c r="H42" s="56">
        <f>H40-Bilanca!L89</f>
        <v>0</v>
      </c>
      <c r="I42" s="56">
        <f>I40-Bilanca!L93</f>
        <v>0</v>
      </c>
      <c r="J42" s="56">
        <f>J40-Bilanca!L96</f>
        <v>-1.6391277313232422E-07</v>
      </c>
      <c r="K42" s="56">
        <f>PK!K40-Bilanca!L79</f>
        <v>0</v>
      </c>
      <c r="L42" s="56"/>
      <c r="M42" s="56">
        <f>PK!M40-Bilanca!L79</f>
        <v>0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28:C28"/>
    <mergeCell ref="A29:C29"/>
    <mergeCell ref="A32:C32"/>
    <mergeCell ref="A33:C33"/>
    <mergeCell ref="A24:C24"/>
    <mergeCell ref="A25:C25"/>
    <mergeCell ref="A26:C26"/>
    <mergeCell ref="A27:C27"/>
    <mergeCell ref="A30:C30"/>
    <mergeCell ref="A31:C31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ignoredErrors>
    <ignoredError sqref="E6:M6" numberStoredAsText="1"/>
    <ignoredError sqref="K7:K9 K36:K38" formulaRange="1"/>
    <ignoredError sqref="K10:K16 I40:K40 K18 K39 K24:K26 K19:K23 K29:K35 K27 K28" formula="1" formulaRange="1"/>
    <ignoredError sqref="H14:H16 I15:I16 E24:J24" unlockedFormula="1"/>
    <ignoredError sqref="K24:K26" formulaRange="1" unlockedFormula="1"/>
    <ignoredError sqref="K19:K23 K29:K35 K27" formula="1" formulaRange="1" unlockedFormula="1"/>
    <ignoredError sqref="K28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1:10" ht="1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92" t="s">
        <v>349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.75" customHeight="1">
      <c r="A4" s="293" t="s">
        <v>81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2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">
      <c r="A25" s="29"/>
      <c r="B25" s="29"/>
      <c r="C25" s="29"/>
      <c r="D25" s="29"/>
      <c r="E25" s="29"/>
      <c r="F25" s="29"/>
      <c r="G25" s="29"/>
      <c r="H25" s="29"/>
      <c r="J25" s="29"/>
    </row>
    <row r="26" spans="1:10" ht="12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">
      <c r="A27" s="29"/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2014-07-22T09:21:25Z</cp:lastPrinted>
  <dcterms:created xsi:type="dcterms:W3CDTF">2008-10-17T11:51:54Z</dcterms:created>
  <dcterms:modified xsi:type="dcterms:W3CDTF">2014-07-28T08:57:19Z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