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415" activeTab="1"/>
  </bookViews>
  <sheets>
    <sheet name="OPCI PODACI" sheetId="1" r:id="rId1"/>
    <sheet name="Bilanca" sheetId="2" r:id="rId2"/>
    <sheet name="RDG" sheetId="3" r:id="rId3"/>
    <sheet name="NT" sheetId="4" r:id="rId4"/>
    <sheet name="PK" sheetId="5" r:id="rId5"/>
    <sheet name="BILJEŠKE " sheetId="6" r:id="rId6"/>
  </sheets>
  <externalReferences>
    <externalReference r:id="rId9"/>
  </externalReferences>
  <definedNames>
    <definedName name="datum_izrade">'[1]Naslovni'!$E$5</definedName>
    <definedName name="drustvo">'[1]Naslovni'!$B$5</definedName>
    <definedName name="p" localSheetId="5">#REF!</definedName>
    <definedName name="p" localSheetId="0">#REF!</definedName>
    <definedName name="p">#REF!</definedName>
    <definedName name="_xlnm.Print_Area" localSheetId="1">'Bilanca'!$A$1:$L$133</definedName>
    <definedName name="_xlnm.Print_Area" localSheetId="5">'BILJEŠKE '!$A$1:$J$38</definedName>
    <definedName name="_xlnm.Print_Area" localSheetId="0">'OPCI PODACI'!$A$1:$I$79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<sst xmlns="http://schemas.openxmlformats.org/spreadsheetml/2006/main" count="478" uniqueCount="437">
  <si>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</si>
  <si>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</si>
  <si>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</si>
  <si>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</si>
  <si>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</si>
  <si>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</si>
  <si>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>Isto razdoblje prethodne godine</t>
  </si>
  <si>
    <t>Tekuće poslovno razdoblje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</si>
  <si>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</si>
  <si>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</si>
  <si>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</si>
  <si>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</si>
  <si>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</si>
  <si>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</si>
  <si>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</si>
  <si>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</si>
  <si>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</si>
  <si>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</si>
  <si>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</si>
  <si>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</si>
  <si>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</si>
  <si>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</si>
  <si>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</si>
  <si>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</si>
  <si>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</si>
  <si>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</si>
  <si>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</si>
  <si>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</si>
  <si>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</si>
  <si>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</si>
  <si>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</si>
  <si>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</si>
  <si>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</si>
  <si>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</si>
  <si>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</si>
  <si>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</si>
  <si>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</si>
  <si>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</si>
  <si>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</si>
  <si>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</si>
  <si>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</si>
  <si>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</si>
  <si>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</si>
  <si>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</si>
  <si>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</si>
  <si>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</si>
  <si>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</si>
  <si>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</si>
  <si>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</si>
  <si>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</si>
  <si>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</si>
  <si>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</si>
  <si>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</si>
  <si>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</si>
  <si>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</si>
  <si>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</si>
  <si>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>DODATAK BILANCI</t>
    </r>
    <r>
      <rPr>
        <b/>
        <sz val="8"/>
        <rFont val="Arial"/>
        <family val="2"/>
      </rPr>
      <t xml:space="preserve"> (popunjava obveznik koji sastavlja konsolidirani godišnji financijski izvještaj)</t>
    </r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</si>
  <si>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</si>
  <si>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</si>
  <si>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</si>
  <si>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</si>
  <si>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</si>
  <si>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</si>
  <si>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</si>
  <si>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</si>
  <si>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</si>
  <si>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</si>
  <si>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</si>
  <si>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</si>
  <si>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</si>
  <si>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</si>
  <si>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</si>
  <si>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</si>
  <si>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</si>
  <si>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</si>
  <si>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</si>
  <si>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</si>
  <si>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</si>
  <si>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(krajem godine)</t>
  </si>
  <si>
    <t>Tvrtke subjekata konsolidacije (prema MSFI):</t>
  </si>
  <si>
    <t>Sjedište:</t>
  </si>
  <si>
    <t>MB:</t>
  </si>
  <si>
    <t xml:space="preserve">Dokumentacija za objavu: </t>
  </si>
  <si>
    <t/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</si>
  <si>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</si>
  <si>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</si>
  <si>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</si>
  <si>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</si>
  <si>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</si>
  <si>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</si>
  <si>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</si>
  <si>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</si>
  <si>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</si>
  <si>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</si>
  <si>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</si>
  <si>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</si>
  <si>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</si>
  <si>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</si>
  <si>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</si>
  <si>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</si>
  <si>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Napomena: Podatak pod AOP oznakama 121 do 123 popunjavaju društva za osiguranje koja sastavljaju konsolidirane godišnje financijske izvještaje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</si>
  <si>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</si>
  <si>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</si>
  <si>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</si>
  <si>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</si>
  <si>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</si>
  <si>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</si>
  <si>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</si>
  <si>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</si>
  <si>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</si>
  <si>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</si>
  <si>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</si>
  <si>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</si>
  <si>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</si>
  <si>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</si>
  <si>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</si>
  <si>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</si>
  <si>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</si>
  <si>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</si>
  <si>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</si>
  <si>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</si>
  <si>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</si>
  <si>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</si>
  <si>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</si>
  <si>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</si>
  <si>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</si>
  <si>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</si>
  <si>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</si>
  <si>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</si>
  <si>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</si>
  <si>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</si>
  <si>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</si>
  <si>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</si>
  <si>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</si>
  <si>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</si>
  <si>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</si>
  <si>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</si>
  <si>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</si>
  <si>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</si>
  <si>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</si>
  <si>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</si>
  <si>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</si>
  <si>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</si>
  <si>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</si>
  <si>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</si>
  <si>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</si>
  <si>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</si>
  <si>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</si>
  <si>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</si>
  <si>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</si>
  <si>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</si>
  <si>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</si>
  <si>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</si>
  <si>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</si>
  <si>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</si>
  <si>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</si>
  <si>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</si>
  <si>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</si>
  <si>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</si>
  <si>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</si>
  <si>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</si>
  <si>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</si>
  <si>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</si>
  <si>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</si>
  <si>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</si>
  <si>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</si>
  <si>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</si>
  <si>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</si>
  <si>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</si>
  <si>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</si>
  <si>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</si>
  <si>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</si>
  <si>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</si>
  <si>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</si>
  <si>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</si>
  <si>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</si>
  <si>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</si>
  <si>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</si>
  <si>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</si>
  <si>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</si>
  <si>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</si>
  <si>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</si>
  <si>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</si>
  <si>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</si>
  <si>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</si>
  <si>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</si>
  <si>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</si>
  <si>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</si>
  <si>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</si>
  <si>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</si>
  <si>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</si>
  <si>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</si>
  <si>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</si>
  <si>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</si>
  <si>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</si>
  <si>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</si>
  <si>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</si>
  <si>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</si>
  <si>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</si>
  <si>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</si>
  <si>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</si>
  <si>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</si>
  <si>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</si>
  <si>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</si>
  <si>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>Izvještaj o sveobuhvatnoj dobiti (Račun dobiti i gubitka)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</si>
  <si>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</si>
  <si>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</si>
  <si>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</si>
  <si>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</si>
  <si>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</si>
  <si>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t>Napomena: Podatke pod AOP 200, 201, 214 i 215 popunjavaju društva za osiguranje koja sastavljaju konsolidirane godišnje financijske izvještaje</t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</si>
  <si>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</si>
  <si>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</si>
  <si>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</si>
  <si>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</si>
  <si>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</si>
  <si>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</si>
  <si>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</si>
  <si>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</si>
  <si>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</si>
  <si>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</si>
  <si>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</si>
  <si>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</si>
  <si>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</si>
  <si>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</si>
  <si>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</si>
  <si>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</si>
  <si>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</si>
  <si>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</si>
  <si>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</si>
  <si>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</si>
  <si>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</si>
  <si>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</si>
  <si>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</si>
  <si>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</si>
  <si>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</si>
  <si>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</si>
  <si>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</si>
  <si>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</si>
  <si>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</si>
  <si>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</si>
  <si>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</si>
  <si>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</si>
  <si>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</si>
  <si>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</si>
  <si>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</si>
  <si>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</si>
  <si>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</si>
  <si>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</si>
  <si>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</si>
  <si>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</si>
  <si>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</si>
  <si>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</si>
  <si>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</si>
  <si>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</si>
  <si>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>Prethodna godina</t>
  </si>
  <si>
    <t>Tekuća godina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</si>
  <si>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</si>
  <si>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</si>
  <si>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</si>
  <si>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</si>
  <si>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</si>
  <si>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</si>
  <si>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</si>
  <si>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</si>
  <si>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</si>
  <si>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</si>
  <si>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</si>
  <si>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</si>
  <si>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</si>
  <si>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</si>
  <si>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</si>
  <si>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</si>
  <si>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</si>
  <si>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</si>
  <si>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</si>
  <si>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</si>
  <si>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</si>
  <si>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</si>
  <si>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</si>
  <si>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</si>
  <si>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</si>
  <si>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</si>
  <si>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</si>
  <si>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</si>
  <si>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</si>
  <si>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</si>
  <si>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</si>
  <si>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</si>
  <si>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</si>
  <si>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</si>
  <si>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</si>
  <si>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</si>
  <si>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</si>
  <si>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</si>
  <si>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</si>
  <si>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</si>
  <si>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</si>
  <si>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</si>
  <si>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</si>
  <si>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</si>
  <si>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</si>
  <si>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</si>
  <si>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</si>
  <si>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</si>
  <si>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</si>
  <si>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</si>
  <si>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</si>
  <si>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</si>
  <si>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</si>
  <si>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</si>
  <si>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</si>
  <si>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</si>
  <si>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</si>
  <si>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</si>
  <si>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</si>
  <si>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</si>
  <si>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</si>
  <si>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</si>
  <si>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</si>
  <si>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</si>
  <si>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</si>
  <si>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</si>
  <si>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</si>
  <si>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</si>
  <si>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</si>
  <si>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</si>
  <si>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</si>
  <si>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</si>
  <si>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</si>
  <si>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</si>
  <si>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</si>
  <si>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</si>
  <si>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</si>
  <si>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</si>
  <si>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</si>
  <si>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</si>
  <si>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</si>
  <si>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</si>
  <si>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</si>
  <si>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</si>
  <si>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</si>
  <si>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</si>
  <si>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</si>
  <si>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</si>
  <si>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</si>
  <si>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</si>
  <si>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</si>
  <si>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</si>
  <si>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</si>
  <si>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</si>
  <si>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</si>
  <si>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</si>
  <si>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</si>
  <si>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</si>
  <si>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</si>
  <si>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</si>
  <si>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</si>
  <si>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</si>
  <si>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</si>
  <si>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</si>
  <si>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</si>
  <si>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</si>
  <si>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</si>
  <si>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</si>
  <si>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</si>
  <si>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</si>
  <si>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</si>
  <si>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</si>
  <si>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</si>
  <si>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1. Revidirani godišnji financijski izvještaji s revizorskim izvješćem</t>
  </si>
  <si>
    <t>Godišnji financijski izvještaj društava za osiguranje odnosno društava za reosiguranje 
GFI-OSIG/RE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</si>
  <si>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</si>
  <si>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</si>
  <si>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</si>
  <si>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</si>
  <si>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</si>
  <si>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</si>
  <si>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</si>
  <si>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</si>
  <si>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DA</t>
  </si>
  <si>
    <t>CROATIA LLOYD D.D.</t>
  </si>
  <si>
    <t>CROATIA OSIGURANJE D.D.</t>
  </si>
  <si>
    <t>LJUBUŠKI</t>
  </si>
  <si>
    <t>PBZ CROATIA OSIGURANJE D.D.</t>
  </si>
  <si>
    <t>CROATIA ZDRAVSTVENO OSIGURANJE D.D.</t>
  </si>
  <si>
    <t>03276236</t>
  </si>
  <si>
    <t>20097647</t>
  </si>
  <si>
    <t>01583999</t>
  </si>
  <si>
    <t>01808435</t>
  </si>
  <si>
    <t>01450930</t>
  </si>
  <si>
    <t>01892037</t>
  </si>
  <si>
    <t>Predsjednik Uprave</t>
  </si>
  <si>
    <t>B. MANJINSKI INTERES</t>
  </si>
  <si>
    <t>65.12</t>
  </si>
  <si>
    <t>Krešimir Starčević</t>
  </si>
  <si>
    <t>Član Uprave</t>
  </si>
  <si>
    <t>Ivan Fabijančić</t>
  </si>
  <si>
    <t>01.01.2013.</t>
  </si>
  <si>
    <t>31.12.2013.</t>
  </si>
  <si>
    <t>Stanje na dan: 31.12.2013.</t>
  </si>
  <si>
    <t>U razdoblju: 01.01.2013.-31.12.2013.</t>
  </si>
  <si>
    <t xml:space="preserve">MILENIJUM  OSIGURANJE A.D. </t>
  </si>
  <si>
    <t>BEOGRAD</t>
  </si>
  <si>
    <t>07810318</t>
  </si>
  <si>
    <t xml:space="preserve">CROATIA SIGURIMI SH.A. </t>
  </si>
  <si>
    <t>PRIŠTINA</t>
  </si>
  <si>
    <t>70260436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</si>
  <si>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</si>
  <si>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</si>
  <si>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</si>
  <si>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</si>
  <si>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</si>
  <si>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</si>
  <si>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</si>
  <si>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</si>
  <si>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CROATIA - TEHNIČKI PREGLEDI D.O.O.</t>
  </si>
  <si>
    <t xml:space="preserve">SLAVONIJATRANS TEHNIČKI PREGLEDI D.O.O. </t>
  </si>
  <si>
    <t>SLAVONSKI BROD</t>
  </si>
  <si>
    <t>01853732</t>
  </si>
  <si>
    <t>HERZ D.D.</t>
  </si>
  <si>
    <t>POŽEGA</t>
  </si>
  <si>
    <t>03738302</t>
  </si>
  <si>
    <t xml:space="preserve"> </t>
  </si>
  <si>
    <t>Knjigovodstveni servis:</t>
  </si>
  <si>
    <t>Osoba za kontakt:</t>
  </si>
  <si>
    <t>Telefon:</t>
  </si>
  <si>
    <t>Prezime i ime:</t>
  </si>
  <si>
    <t>Nevena Babić</t>
  </si>
  <si>
    <t>(unosi se samo prezime i ime osobe za kontakt)</t>
  </si>
  <si>
    <t>01/ 6333 112</t>
  </si>
  <si>
    <t>01/ 6332 073</t>
  </si>
  <si>
    <t>Telefaks:</t>
  </si>
  <si>
    <t xml:space="preserve">izdavatelj@crosig.hr </t>
  </si>
  <si>
    <t>STARČEVIĆ KREŠIMIR, FABIJANČIĆ IVAN</t>
  </si>
  <si>
    <t>(osoba ovlaštene za zastupanje)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</si>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</sst>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13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6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7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8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6" fillId="0" borderId="21" xfId="0" applyNumberFormat="1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>
      <alignment horizontal="center" vertical="center"/>
    </xf>
    <xf numFmtId="167" fontId="6" fillId="0" borderId="23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4" xfId="0" applyNumberFormat="1" applyFont="1" applyFill="1" applyBorder="1" applyAlignment="1">
      <alignment horizontal="center" vertical="center"/>
    </xf>
    <xf numFmtId="167" fontId="2" fillId="0" borderId="25" xfId="0" applyNumberFormat="1" applyFont="1" applyFill="1" applyBorder="1" applyAlignment="1">
      <alignment horizontal="center" vertical="center"/>
    </xf>
    <xf numFmtId="167" fontId="2" fillId="0" borderId="26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 applyProtection="1">
      <alignment horizontal="center" vertical="center" wrapText="1"/>
      <protection hidden="1"/>
    </xf>
    <xf numFmtId="0" fontId="6" fillId="33" borderId="28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30" xfId="0" applyFont="1" applyFill="1" applyBorder="1" applyAlignment="1" applyProtection="1">
      <alignment horizontal="center" vertical="center"/>
      <protection hidden="1"/>
    </xf>
    <xf numFmtId="0" fontId="6" fillId="33" borderId="31" xfId="0" applyFont="1" applyFill="1" applyBorder="1" applyAlignment="1" applyProtection="1">
      <alignment horizontal="center" vertical="center"/>
      <protection hidden="1"/>
    </xf>
    <xf numFmtId="0" fontId="6" fillId="33" borderId="32" xfId="0" applyFont="1" applyFill="1" applyBorder="1" applyAlignment="1" applyProtection="1">
      <alignment horizontal="center" vertical="center"/>
      <protection hidden="1"/>
    </xf>
    <xf numFmtId="0" fontId="6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49" fontId="6" fillId="33" borderId="3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33" borderId="30" xfId="0" applyNumberFormat="1" applyFont="1" applyFill="1" applyBorder="1" applyAlignment="1">
      <alignment horizontal="center" vertical="center"/>
    </xf>
    <xf numFmtId="49" fontId="6" fillId="33" borderId="30" xfId="0" applyNumberFormat="1" applyFont="1" applyFill="1" applyBorder="1" applyAlignment="1" applyProtection="1">
      <alignment horizontal="center" vertical="center"/>
      <protection hidden="1"/>
    </xf>
    <xf numFmtId="0" fontId="8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93" fontId="1" fillId="32" borderId="16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7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6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14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37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3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7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8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1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Border="1" applyAlignment="1" applyProtection="1">
      <alignment horizontal="right" vertical="center" shrinkToFit="1"/>
      <protection locked="0"/>
    </xf>
    <xf numFmtId="193" fontId="1" fillId="0" borderId="36" xfId="0" applyNumberFormat="1" applyFont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Border="1" applyAlignment="1" applyProtection="1">
      <alignment horizontal="right" vertical="center" shrinkToFit="1"/>
      <protection locked="0"/>
    </xf>
    <xf numFmtId="193" fontId="1" fillId="0" borderId="38" xfId="0" applyNumberFormat="1" applyFont="1" applyBorder="1" applyAlignment="1" applyProtection="1">
      <alignment horizontal="right" vertical="center" shrinkToFit="1"/>
      <protection locked="0"/>
    </xf>
    <xf numFmtId="193" fontId="3" fillId="0" borderId="18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39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4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19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8" xfId="0" applyNumberFormat="1" applyFont="1" applyFill="1" applyBorder="1" applyAlignment="1" applyProtection="1">
      <alignment vertical="center" shrinkToFit="1"/>
      <protection hidden="1"/>
    </xf>
    <xf numFmtId="193" fontId="1" fillId="32" borderId="10" xfId="0" applyNumberFormat="1" applyFont="1" applyFill="1" applyBorder="1" applyAlignment="1" applyProtection="1">
      <alignment vertical="center" shrinkToFit="1"/>
      <protection/>
    </xf>
    <xf numFmtId="193" fontId="1" fillId="0" borderId="10" xfId="0" applyNumberFormat="1" applyFont="1" applyFill="1" applyBorder="1" applyAlignment="1" applyProtection="1">
      <alignment vertical="center" shrinkToFit="1"/>
      <protection locked="0"/>
    </xf>
    <xf numFmtId="193" fontId="1" fillId="32" borderId="10" xfId="0" applyNumberFormat="1" applyFont="1" applyFill="1" applyBorder="1" applyAlignment="1" applyProtection="1">
      <alignment vertical="center" shrinkToFit="1"/>
      <protection hidden="1"/>
    </xf>
    <xf numFmtId="193" fontId="1" fillId="32" borderId="19" xfId="0" applyNumberFormat="1" applyFont="1" applyFill="1" applyBorder="1" applyAlignment="1" applyProtection="1">
      <alignment vertical="center" shrinkToFit="1"/>
      <protection hidden="1"/>
    </xf>
    <xf numFmtId="193" fontId="1" fillId="34" borderId="19" xfId="0" applyNumberFormat="1" applyFont="1" applyFill="1" applyBorder="1" applyAlignment="1" applyProtection="1">
      <alignment vertical="center" shrinkToFit="1"/>
      <protection hidden="1"/>
    </xf>
    <xf numFmtId="0" fontId="0" fillId="0" borderId="0" xfId="58" applyFont="1" applyBorder="1" applyAlignment="1">
      <alignment/>
      <protection/>
    </xf>
    <xf numFmtId="0" fontId="13" fillId="35" borderId="0" xfId="58" applyFont="1" applyFill="1" applyBorder="1" applyAlignment="1" applyProtection="1">
      <alignment horizontal="center" vertical="center"/>
      <protection hidden="1"/>
    </xf>
    <xf numFmtId="14" fontId="13" fillId="34" borderId="41" xfId="58" applyNumberFormat="1" applyFont="1" applyFill="1" applyBorder="1" applyAlignment="1" applyProtection="1">
      <alignment horizontal="center" vertical="center"/>
      <protection hidden="1" locked="0"/>
    </xf>
    <xf numFmtId="0" fontId="14" fillId="35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Fill="1" applyAlignment="1" applyProtection="1">
      <alignment/>
      <protection hidden="1"/>
    </xf>
    <xf numFmtId="0" fontId="16" fillId="0" borderId="0" xfId="58" applyFont="1" applyFill="1" applyBorder="1" applyAlignment="1" applyProtection="1">
      <alignment horizontal="right" vertical="center" wrapText="1"/>
      <protection hidden="1"/>
    </xf>
    <xf numFmtId="0" fontId="16" fillId="0" borderId="0" xfId="58" applyFont="1" applyFill="1" applyAlignment="1" applyProtection="1">
      <alignment horizontal="right"/>
      <protection hidden="1"/>
    </xf>
    <xf numFmtId="0" fontId="14" fillId="0" borderId="0" xfId="58" applyFont="1" applyFill="1" applyAlignment="1" applyProtection="1">
      <alignment horizontal="right" vertical="center"/>
      <protection hidden="1"/>
    </xf>
    <xf numFmtId="0" fontId="14" fillId="0" borderId="0" xfId="58" applyFont="1" applyFill="1" applyAlignment="1" applyProtection="1">
      <alignment wrapText="1"/>
      <protection hidden="1"/>
    </xf>
    <xf numFmtId="0" fontId="14" fillId="0" borderId="0" xfId="58" applyFont="1" applyFill="1" applyAlignment="1" applyProtection="1">
      <alignment horizontal="right"/>
      <protection hidden="1"/>
    </xf>
    <xf numFmtId="0" fontId="14" fillId="0" borderId="0" xfId="58" applyFont="1" applyFill="1" applyProtection="1">
      <alignment vertical="top"/>
      <protection hidden="1"/>
    </xf>
    <xf numFmtId="0" fontId="14" fillId="0" borderId="0" xfId="58" applyFont="1" applyFill="1" applyAlignment="1" applyProtection="1">
      <alignment horizontal="right" wrapText="1"/>
      <protection hidden="1"/>
    </xf>
    <xf numFmtId="0" fontId="14" fillId="0" borderId="0" xfId="58" applyFont="1" applyFill="1" applyBorder="1" applyAlignment="1" applyProtection="1">
      <alignment horizontal="left"/>
      <protection hidden="1"/>
    </xf>
    <xf numFmtId="0" fontId="14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3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>
      <alignment vertical="top"/>
      <protection/>
    </xf>
    <xf numFmtId="0" fontId="14" fillId="0" borderId="0" xfId="58" applyFont="1" applyFill="1" applyAlignment="1" applyProtection="1">
      <alignment/>
      <protection hidden="1"/>
    </xf>
    <xf numFmtId="0" fontId="14" fillId="0" borderId="0" xfId="58" applyFont="1" applyFill="1" applyBorder="1" applyAlignment="1" applyProtection="1">
      <alignment horizontal="left" vertical="top" wrapText="1"/>
      <protection hidden="1"/>
    </xf>
    <xf numFmtId="0" fontId="14" fillId="0" borderId="0" xfId="58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Alignment="1" applyProtection="1">
      <alignment horizontal="left"/>
      <protection hidden="1"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2" fillId="0" borderId="0" xfId="59" applyFill="1" applyAlignment="1">
      <alignment/>
      <protection/>
    </xf>
    <xf numFmtId="0" fontId="14" fillId="0" borderId="0" xfId="59" applyFont="1" applyFill="1" applyAlignment="1" applyProtection="1">
      <alignment/>
      <protection hidden="1"/>
    </xf>
    <xf numFmtId="0" fontId="0" fillId="0" borderId="0" xfId="59" applyFont="1" applyFill="1" applyAlignment="1">
      <alignment/>
      <protection/>
    </xf>
    <xf numFmtId="0" fontId="13" fillId="0" borderId="0" xfId="58" applyFont="1" applyFill="1" applyAlignment="1" applyProtection="1">
      <alignment vertical="center"/>
      <protection hidden="1"/>
    </xf>
    <xf numFmtId="0" fontId="14" fillId="0" borderId="42" xfId="58" applyFont="1" applyFill="1" applyBorder="1" applyProtection="1">
      <alignment vertical="top"/>
      <protection hidden="1"/>
    </xf>
    <xf numFmtId="0" fontId="14" fillId="0" borderId="42" xfId="58" applyFont="1" applyFill="1" applyBorder="1">
      <alignment vertical="top"/>
      <protection/>
    </xf>
    <xf numFmtId="14" fontId="13" fillId="34" borderId="43" xfId="58" applyNumberFormat="1" applyFont="1" applyFill="1" applyBorder="1" applyAlignment="1" applyProtection="1">
      <alignment vertical="center"/>
      <protection hidden="1" locked="0"/>
    </xf>
    <xf numFmtId="14" fontId="13" fillId="34" borderId="44" xfId="58" applyNumberFormat="1" applyFont="1" applyFill="1" applyBorder="1" applyAlignment="1" applyProtection="1">
      <alignment vertical="center"/>
      <protection hidden="1" locked="0"/>
    </xf>
    <xf numFmtId="1" fontId="13" fillId="32" borderId="45" xfId="58" applyNumberFormat="1" applyFont="1" applyFill="1" applyBorder="1" applyAlignment="1" applyProtection="1">
      <alignment horizontal="center" vertical="center"/>
      <protection hidden="1" locked="0"/>
    </xf>
    <xf numFmtId="0" fontId="13" fillId="32" borderId="45" xfId="58" applyFont="1" applyFill="1" applyBorder="1" applyAlignment="1" applyProtection="1">
      <alignment horizontal="center" vertical="center"/>
      <protection hidden="1" locked="0"/>
    </xf>
    <xf numFmtId="3" fontId="13" fillId="32" borderId="45" xfId="58" applyNumberFormat="1" applyFont="1" applyFill="1" applyBorder="1" applyAlignment="1" applyProtection="1">
      <alignment horizontal="right" vertical="center"/>
      <protection hidden="1" locked="0"/>
    </xf>
    <xf numFmtId="3" fontId="57" fillId="0" borderId="0" xfId="0" applyNumberFormat="1" applyFont="1" applyAlignment="1">
      <alignment/>
    </xf>
    <xf numFmtId="19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7" fillId="35" borderId="44" xfId="0" applyFont="1" applyFill="1" applyBorder="1" applyAlignment="1" applyProtection="1">
      <alignment horizontal="center" vertical="top" wrapText="1"/>
      <protection hidden="1"/>
    </xf>
    <xf numFmtId="0" fontId="0" fillId="35" borderId="44" xfId="0" applyFill="1" applyBorder="1" applyAlignment="1" applyProtection="1">
      <alignment horizontal="center" vertical="top" wrapText="1"/>
      <protection hidden="1"/>
    </xf>
    <xf numFmtId="0" fontId="0" fillId="35" borderId="44" xfId="0" applyFont="1" applyFill="1" applyBorder="1" applyAlignment="1" applyProtection="1">
      <alignment horizontal="center" vertical="top" wrapText="1"/>
      <protection hidden="1"/>
    </xf>
    <xf numFmtId="0" fontId="8" fillId="35" borderId="44" xfId="0" applyFont="1" applyFill="1" applyBorder="1" applyAlignment="1" applyProtection="1">
      <alignment horizontal="center" vertical="top" wrapText="1"/>
      <protection hidden="1"/>
    </xf>
    <xf numFmtId="0" fontId="0" fillId="35" borderId="44" xfId="0" applyFont="1" applyFill="1" applyBorder="1" applyAlignment="1" applyProtection="1">
      <alignment vertical="top" wrapText="1"/>
      <protection hidden="1"/>
    </xf>
    <xf numFmtId="0" fontId="1" fillId="35" borderId="44" xfId="0" applyFont="1" applyFill="1" applyBorder="1" applyAlignment="1">
      <alignment vertical="center"/>
    </xf>
    <xf numFmtId="0" fontId="8" fillId="35" borderId="44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vertical="center"/>
    </xf>
    <xf numFmtId="0" fontId="0" fillId="35" borderId="44" xfId="0" applyFont="1" applyFill="1" applyBorder="1" applyAlignment="1">
      <alignment horizontal="center" vertical="top" wrapText="1"/>
    </xf>
    <xf numFmtId="0" fontId="0" fillId="35" borderId="44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right"/>
    </xf>
    <xf numFmtId="4" fontId="0" fillId="0" borderId="0" xfId="0" applyNumberFormat="1" applyAlignment="1">
      <alignment/>
    </xf>
    <xf numFmtId="3" fontId="13" fillId="0" borderId="45" xfId="58" applyNumberFormat="1" applyFont="1" applyFill="1" applyBorder="1" applyAlignment="1" applyProtection="1">
      <alignment horizontal="right" vertical="center"/>
      <protection hidden="1" locked="0"/>
    </xf>
    <xf numFmtId="193" fontId="20" fillId="0" borderId="10" xfId="0" applyNumberFormat="1" applyFont="1" applyBorder="1" applyAlignment="1">
      <alignment vertical="center"/>
    </xf>
    <xf numFmtId="0" fontId="21" fillId="0" borderId="43" xfId="64" applyFont="1" applyFill="1" applyBorder="1" applyAlignment="1" applyProtection="1">
      <alignment horizontal="right" vertical="center"/>
      <protection hidden="1" locked="0"/>
    </xf>
    <xf numFmtId="0" fontId="21" fillId="0" borderId="44" xfId="64" applyFont="1" applyFill="1" applyBorder="1" applyAlignment="1" applyProtection="1">
      <alignment horizontal="right" vertical="center"/>
      <protection hidden="1" locked="0"/>
    </xf>
    <xf numFmtId="0" fontId="21" fillId="0" borderId="46" xfId="64" applyFont="1" applyFill="1" applyBorder="1" applyAlignment="1" applyProtection="1">
      <alignment horizontal="right" vertical="center"/>
      <protection hidden="1" locked="0"/>
    </xf>
    <xf numFmtId="0" fontId="17" fillId="0" borderId="0" xfId="58" applyFont="1" applyFill="1" applyBorder="1" applyAlignment="1" applyProtection="1">
      <alignment horizontal="right"/>
      <protection hidden="1"/>
    </xf>
    <xf numFmtId="0" fontId="17" fillId="0" borderId="0" xfId="58" applyFont="1" applyFill="1" applyBorder="1" applyAlignment="1" applyProtection="1">
      <alignment vertical="top"/>
      <protection hidden="1"/>
    </xf>
    <xf numFmtId="0" fontId="17" fillId="0" borderId="0" xfId="58" applyFont="1" applyFill="1" applyBorder="1" applyAlignment="1" applyProtection="1">
      <alignment vertical="top" wrapText="1"/>
      <protection hidden="1"/>
    </xf>
    <xf numFmtId="0" fontId="17" fillId="0" borderId="0" xfId="58" applyFont="1" applyFill="1" applyBorder="1" applyAlignment="1" applyProtection="1">
      <alignment wrapText="1"/>
      <protection hidden="1"/>
    </xf>
    <xf numFmtId="0" fontId="17" fillId="0" borderId="0" xfId="58" applyFont="1" applyFill="1" applyBorder="1" applyProtection="1">
      <alignment vertical="top"/>
      <protection hidden="1"/>
    </xf>
    <xf numFmtId="0" fontId="17" fillId="0" borderId="0" xfId="58" applyFont="1" applyFill="1" applyBorder="1" applyAlignment="1" applyProtection="1">
      <alignment horizontal="left" vertical="top" indent="2"/>
      <protection hidden="1"/>
    </xf>
    <xf numFmtId="0" fontId="17" fillId="0" borderId="0" xfId="58" applyFont="1" applyFill="1" applyBorder="1" applyAlignment="1" applyProtection="1">
      <alignment horizontal="left" vertical="top" wrapText="1" indent="2"/>
      <protection hidden="1"/>
    </xf>
    <xf numFmtId="0" fontId="17" fillId="0" borderId="0" xfId="58" applyFont="1" applyFill="1" applyBorder="1" applyAlignment="1" applyProtection="1">
      <alignment horizontal="right" vertical="top"/>
      <protection hidden="1"/>
    </xf>
    <xf numFmtId="0" fontId="17" fillId="0" borderId="0" xfId="58" applyFont="1" applyFill="1" applyBorder="1" applyAlignment="1" applyProtection="1">
      <alignment horizontal="center" vertical="top"/>
      <protection hidden="1"/>
    </xf>
    <xf numFmtId="0" fontId="17" fillId="0" borderId="0" xfId="58" applyFont="1" applyFill="1" applyBorder="1" applyAlignment="1" applyProtection="1">
      <alignment horizontal="center"/>
      <protection hidden="1"/>
    </xf>
    <xf numFmtId="0" fontId="21" fillId="0" borderId="0" xfId="64" applyFont="1" applyFill="1" applyBorder="1" applyAlignment="1" applyProtection="1">
      <alignment horizontal="right" vertical="center"/>
      <protection hidden="1" locked="0"/>
    </xf>
    <xf numFmtId="0" fontId="17" fillId="0" borderId="0" xfId="64" applyFont="1" applyFill="1" applyBorder="1" applyAlignment="1">
      <alignment/>
      <protection/>
    </xf>
    <xf numFmtId="49" fontId="21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21" fillId="0" borderId="0" xfId="58" applyFont="1" applyFill="1" applyBorder="1" applyAlignment="1" applyProtection="1">
      <alignment horizontal="right" vertical="center"/>
      <protection hidden="1" locked="0"/>
    </xf>
    <xf numFmtId="0" fontId="17" fillId="0" borderId="0" xfId="58" applyFont="1" applyFill="1" applyBorder="1" applyAlignment="1">
      <alignment/>
      <protection/>
    </xf>
    <xf numFmtId="49" fontId="21" fillId="0" borderId="0" xfId="58" applyNumberFormat="1" applyFont="1" applyFill="1" applyBorder="1" applyAlignment="1" applyProtection="1">
      <alignment horizontal="center" vertical="center"/>
      <protection hidden="1" locked="0"/>
    </xf>
    <xf numFmtId="193" fontId="0" fillId="0" borderId="0" xfId="0" applyNumberFormat="1" applyAlignment="1">
      <alignment/>
    </xf>
    <xf numFmtId="0" fontId="14" fillId="0" borderId="0" xfId="58" applyFont="1" applyFill="1" applyBorder="1" applyAlignment="1" applyProtection="1">
      <alignment horizontal="right"/>
      <protection hidden="1"/>
    </xf>
    <xf numFmtId="0" fontId="14" fillId="0" borderId="0" xfId="58" applyFont="1" applyFill="1" applyBorder="1" applyAlignment="1" applyProtection="1">
      <alignment horizontal="right" vertical="top"/>
      <protection hidden="1"/>
    </xf>
    <xf numFmtId="0" fontId="14" fillId="0" borderId="47" xfId="58" applyFont="1" applyFill="1" applyBorder="1" applyProtection="1">
      <alignment vertical="top"/>
      <protection hidden="1"/>
    </xf>
    <xf numFmtId="0" fontId="14" fillId="0" borderId="0" xfId="58" applyFont="1" applyFill="1" applyBorder="1" applyAlignment="1" applyProtection="1">
      <alignment horizontal="right"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3" fontId="1" fillId="0" borderId="37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right" vertical="center" wrapText="1"/>
      <protection hidden="1"/>
    </xf>
    <xf numFmtId="0" fontId="14" fillId="0" borderId="49" xfId="58" applyFont="1" applyFill="1" applyBorder="1" applyAlignment="1" applyProtection="1">
      <alignment horizontal="right" wrapText="1"/>
      <protection hidden="1"/>
    </xf>
    <xf numFmtId="49" fontId="13" fillId="0" borderId="43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44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46" xfId="58" applyNumberFormat="1" applyFont="1" applyFill="1" applyBorder="1" applyAlignment="1" applyProtection="1">
      <alignment horizontal="left" vertical="center"/>
      <protection hidden="1" locked="0"/>
    </xf>
    <xf numFmtId="49" fontId="4" fillId="0" borderId="43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58" applyFont="1" applyFill="1" applyBorder="1" applyAlignment="1" applyProtection="1">
      <alignment horizontal="right" vertical="center"/>
      <protection hidden="1"/>
    </xf>
    <xf numFmtId="0" fontId="14" fillId="0" borderId="49" xfId="58" applyFont="1" applyFill="1" applyBorder="1" applyAlignment="1" applyProtection="1">
      <alignment horizontal="right"/>
      <protection hidden="1"/>
    </xf>
    <xf numFmtId="0" fontId="14" fillId="0" borderId="46" xfId="58" applyFont="1" applyFill="1" applyBorder="1" applyAlignment="1">
      <alignment horizontal="left" vertical="center"/>
      <protection/>
    </xf>
    <xf numFmtId="49" fontId="13" fillId="0" borderId="43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46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43" xfId="58" applyFont="1" applyFill="1" applyBorder="1" applyAlignment="1" applyProtection="1">
      <alignment horizontal="left" vertical="center"/>
      <protection hidden="1" locked="0"/>
    </xf>
    <xf numFmtId="0" fontId="14" fillId="0" borderId="44" xfId="58" applyFont="1" applyFill="1" applyBorder="1" applyAlignment="1">
      <alignment/>
      <protection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4" fillId="0" borderId="47" xfId="58" applyFont="1" applyFill="1" applyBorder="1" applyAlignment="1" applyProtection="1">
      <alignment horizontal="center"/>
      <protection hidden="1"/>
    </xf>
    <xf numFmtId="0" fontId="13" fillId="0" borderId="44" xfId="58" applyFont="1" applyFill="1" applyBorder="1" applyAlignment="1" applyProtection="1">
      <alignment horizontal="left" vertical="center"/>
      <protection hidden="1" locked="0"/>
    </xf>
    <xf numFmtId="49" fontId="21" fillId="0" borderId="43" xfId="64" applyNumberFormat="1" applyFont="1" applyFill="1" applyBorder="1" applyAlignment="1" applyProtection="1">
      <alignment horizontal="center" vertical="center"/>
      <protection hidden="1" locked="0"/>
    </xf>
    <xf numFmtId="49" fontId="21" fillId="0" borderId="46" xfId="64" applyNumberFormat="1" applyFont="1" applyFill="1" applyBorder="1" applyAlignment="1" applyProtection="1">
      <alignment horizontal="center" vertical="center"/>
      <protection hidden="1" locked="0"/>
    </xf>
    <xf numFmtId="0" fontId="21" fillId="0" borderId="43" xfId="64" applyFont="1" applyFill="1" applyBorder="1" applyAlignment="1" applyProtection="1">
      <alignment horizontal="right" vertical="center"/>
      <protection hidden="1" locked="0"/>
    </xf>
    <xf numFmtId="0" fontId="21" fillId="0" borderId="44" xfId="64" applyFont="1" applyFill="1" applyBorder="1" applyAlignment="1" applyProtection="1">
      <alignment horizontal="right" vertical="center"/>
      <protection hidden="1" locked="0"/>
    </xf>
    <xf numFmtId="0" fontId="21" fillId="0" borderId="46" xfId="64" applyFont="1" applyFill="1" applyBorder="1" applyAlignment="1" applyProtection="1">
      <alignment horizontal="right" vertical="center"/>
      <protection hidden="1" locked="0"/>
    </xf>
    <xf numFmtId="0" fontId="17" fillId="0" borderId="44" xfId="64" applyFont="1" applyFill="1" applyBorder="1" applyAlignment="1">
      <alignment/>
      <protection/>
    </xf>
    <xf numFmtId="0" fontId="17" fillId="0" borderId="46" xfId="64" applyFont="1" applyFill="1" applyBorder="1" applyAlignment="1">
      <alignment/>
      <protection/>
    </xf>
    <xf numFmtId="0" fontId="14" fillId="0" borderId="50" xfId="58" applyFont="1" applyFill="1" applyBorder="1" applyAlignment="1" applyProtection="1">
      <alignment horizontal="center" vertical="top"/>
      <protection hidden="1"/>
    </xf>
    <xf numFmtId="0" fontId="14" fillId="0" borderId="50" xfId="58" applyFont="1" applyFill="1" applyBorder="1" applyAlignment="1">
      <alignment horizontal="center"/>
      <protection/>
    </xf>
    <xf numFmtId="0" fontId="14" fillId="0" borderId="50" xfId="58" applyFont="1" applyFill="1" applyBorder="1" applyAlignment="1">
      <alignment/>
      <protection/>
    </xf>
    <xf numFmtId="0" fontId="13" fillId="0" borderId="0" xfId="59" applyFont="1" applyFill="1" applyAlignment="1" applyProtection="1">
      <alignment horizontal="left"/>
      <protection hidden="1"/>
    </xf>
    <xf numFmtId="0" fontId="8" fillId="0" borderId="0" xfId="59" applyFont="1" applyFill="1" applyAlignment="1">
      <alignment/>
      <protection/>
    </xf>
    <xf numFmtId="0" fontId="14" fillId="0" borderId="0" xfId="57" applyFont="1" applyFill="1" applyBorder="1" applyAlignment="1" applyProtection="1">
      <alignment horizontal="left" vertical="center"/>
      <protection hidden="1"/>
    </xf>
    <xf numFmtId="0" fontId="17" fillId="0" borderId="0" xfId="58" applyFont="1" applyFill="1" applyBorder="1" applyAlignment="1" applyProtection="1">
      <alignment horizontal="center" vertical="top"/>
      <protection hidden="1"/>
    </xf>
    <xf numFmtId="0" fontId="17" fillId="0" borderId="0" xfId="58" applyFont="1" applyFill="1" applyBorder="1" applyAlignment="1" applyProtection="1">
      <alignment horizontal="center"/>
      <protection hidden="1"/>
    </xf>
    <xf numFmtId="0" fontId="17" fillId="0" borderId="0" xfId="58" applyFont="1" applyFill="1" applyBorder="1" applyAlignment="1" applyProtection="1">
      <alignment vertical="top" wrapText="1"/>
      <protection hidden="1"/>
    </xf>
    <xf numFmtId="0" fontId="17" fillId="0" borderId="0" xfId="58" applyFont="1" applyFill="1" applyBorder="1" applyAlignment="1" applyProtection="1">
      <alignment wrapText="1"/>
      <protection hidden="1"/>
    </xf>
    <xf numFmtId="0" fontId="14" fillId="0" borderId="51" xfId="58" applyFont="1" applyFill="1" applyBorder="1" applyAlignment="1" applyProtection="1">
      <alignment horizontal="right" vertical="center"/>
      <protection hidden="1"/>
    </xf>
    <xf numFmtId="0" fontId="14" fillId="0" borderId="0" xfId="58" applyFont="1" applyFill="1" applyBorder="1" applyAlignment="1" applyProtection="1">
      <alignment horizontal="right"/>
      <protection hidden="1"/>
    </xf>
    <xf numFmtId="0" fontId="14" fillId="0" borderId="0" xfId="58" applyFont="1" applyFill="1" applyAlignment="1" applyProtection="1">
      <alignment horizontal="right" vertical="center"/>
      <protection hidden="1"/>
    </xf>
    <xf numFmtId="0" fontId="13" fillId="32" borderId="43" xfId="58" applyFont="1" applyFill="1" applyBorder="1" applyAlignment="1" applyProtection="1">
      <alignment horizontal="left" vertical="center"/>
      <protection hidden="1" locked="0"/>
    </xf>
    <xf numFmtId="0" fontId="14" fillId="0" borderId="44" xfId="58" applyFont="1" applyBorder="1" applyAlignment="1">
      <alignment horizontal="left"/>
      <protection/>
    </xf>
    <xf numFmtId="0" fontId="14" fillId="0" borderId="46" xfId="58" applyFont="1" applyBorder="1" applyAlignment="1">
      <alignment horizontal="left"/>
      <protection/>
    </xf>
    <xf numFmtId="0" fontId="14" fillId="0" borderId="0" xfId="58" applyFont="1" applyFill="1" applyAlignment="1" applyProtection="1">
      <alignment horizontal="center" vertical="center"/>
      <protection hidden="1"/>
    </xf>
    <xf numFmtId="0" fontId="14" fillId="0" borderId="0" xfId="58" applyFont="1" applyFill="1" applyAlignment="1">
      <alignment horizontal="center" vertical="center"/>
      <protection/>
    </xf>
    <xf numFmtId="0" fontId="14" fillId="0" borderId="0" xfId="58" applyFont="1" applyFill="1" applyAlignment="1">
      <alignment horizontal="center"/>
      <protection/>
    </xf>
    <xf numFmtId="0" fontId="14" fillId="0" borderId="0" xfId="58" applyFont="1" applyFill="1" applyAlignment="1">
      <alignment horizontal="center" vertical="center"/>
      <protection/>
    </xf>
    <xf numFmtId="0" fontId="14" fillId="0" borderId="0" xfId="58" applyFont="1" applyFill="1" applyAlignment="1">
      <alignment vertical="center"/>
      <protection/>
    </xf>
    <xf numFmtId="0" fontId="14" fillId="0" borderId="0" xfId="58" applyFont="1" applyFill="1" applyAlignment="1">
      <alignment horizontal="center"/>
      <protection/>
    </xf>
    <xf numFmtId="0" fontId="14" fillId="0" borderId="44" xfId="58" applyFont="1" applyBorder="1" applyAlignment="1">
      <alignment horizontal="left" vertical="center"/>
      <protection/>
    </xf>
    <xf numFmtId="0" fontId="14" fillId="0" borderId="46" xfId="58" applyFont="1" applyBorder="1" applyAlignment="1">
      <alignment horizontal="left" vertical="center"/>
      <protection/>
    </xf>
    <xf numFmtId="0" fontId="4" fillId="32" borderId="43" xfId="53" applyFill="1" applyBorder="1" applyAlignment="1" applyProtection="1">
      <alignment/>
      <protection hidden="1" locked="0"/>
    </xf>
    <xf numFmtId="0" fontId="13" fillId="0" borderId="44" xfId="58" applyFont="1" applyBorder="1" applyAlignment="1" applyProtection="1">
      <alignment/>
      <protection hidden="1" locked="0"/>
    </xf>
    <xf numFmtId="0" fontId="13" fillId="0" borderId="46" xfId="58" applyFont="1" applyBorder="1" applyAlignment="1" applyProtection="1">
      <alignment/>
      <protection hidden="1" locked="0"/>
    </xf>
    <xf numFmtId="0" fontId="18" fillId="0" borderId="0" xfId="58" applyFont="1" applyFill="1" applyBorder="1" applyAlignment="1" applyProtection="1">
      <alignment horizontal="left" vertical="center"/>
      <protection hidden="1"/>
    </xf>
    <xf numFmtId="0" fontId="9" fillId="0" borderId="0" xfId="58" applyFont="1" applyFill="1" applyAlignment="1">
      <alignment horizontal="left"/>
      <protection/>
    </xf>
    <xf numFmtId="0" fontId="14" fillId="0" borderId="0" xfId="58" applyFont="1" applyFill="1" applyBorder="1" applyAlignment="1" applyProtection="1">
      <alignment horizontal="right" wrapText="1"/>
      <protection hidden="1"/>
    </xf>
    <xf numFmtId="0" fontId="14" fillId="0" borderId="0" xfId="58" applyFont="1" applyFill="1" applyAlignment="1" applyProtection="1">
      <alignment horizontal="right" wrapText="1"/>
      <protection hidden="1"/>
    </xf>
    <xf numFmtId="14" fontId="13" fillId="34" borderId="52" xfId="58" applyNumberFormat="1" applyFont="1" applyFill="1" applyBorder="1" applyAlignment="1" applyProtection="1">
      <alignment horizontal="center" vertical="center"/>
      <protection hidden="1" locked="0"/>
    </xf>
    <xf numFmtId="14" fontId="13" fillId="34" borderId="53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43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46" xfId="58" applyNumberFormat="1" applyFont="1" applyFill="1" applyBorder="1" applyAlignment="1" applyProtection="1">
      <alignment horizontal="center" vertical="center"/>
      <protection hidden="1" locked="0"/>
    </xf>
    <xf numFmtId="0" fontId="13" fillId="35" borderId="0" xfId="58" applyFont="1" applyFill="1" applyBorder="1" applyAlignment="1" applyProtection="1">
      <alignment horizontal="left" vertical="center" wrapText="1"/>
      <protection hidden="1"/>
    </xf>
    <xf numFmtId="0" fontId="13" fillId="35" borderId="49" xfId="58" applyFont="1" applyFill="1" applyBorder="1" applyAlignment="1" applyProtection="1">
      <alignment horizontal="left" vertical="center" wrapText="1"/>
      <protection hidden="1"/>
    </xf>
    <xf numFmtId="0" fontId="15" fillId="0" borderId="0" xfId="58" applyFont="1" applyFill="1" applyBorder="1" applyAlignment="1" applyProtection="1">
      <alignment horizontal="center" vertical="center" wrapText="1"/>
      <protection hidden="1"/>
    </xf>
    <xf numFmtId="0" fontId="17" fillId="0" borderId="0" xfId="58" applyFont="1" applyFill="1" applyBorder="1" applyAlignment="1" applyProtection="1">
      <alignment horizontal="right" vertical="center" wrapText="1"/>
      <protection hidden="1"/>
    </xf>
    <xf numFmtId="0" fontId="17" fillId="0" borderId="49" xfId="58" applyFont="1" applyFill="1" applyBorder="1" applyAlignment="1" applyProtection="1">
      <alignment horizontal="right" wrapText="1"/>
      <protection hidden="1"/>
    </xf>
    <xf numFmtId="0" fontId="1" fillId="0" borderId="54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2" fillId="36" borderId="52" xfId="0" applyFont="1" applyFill="1" applyBorder="1" applyAlignment="1">
      <alignment horizontal="left" vertical="center" shrinkToFit="1"/>
    </xf>
    <xf numFmtId="0" fontId="2" fillId="36" borderId="61" xfId="0" applyFont="1" applyFill="1" applyBorder="1" applyAlignment="1">
      <alignment horizontal="left" vertical="center" shrinkToFit="1"/>
    </xf>
    <xf numFmtId="0" fontId="2" fillId="36" borderId="53" xfId="0" applyFont="1" applyFill="1" applyBorder="1" applyAlignment="1">
      <alignment horizontal="left" vertical="center" shrinkToFit="1"/>
    </xf>
    <xf numFmtId="0" fontId="6" fillId="0" borderId="62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6" fillId="36" borderId="52" xfId="0" applyFont="1" applyFill="1" applyBorder="1" applyAlignment="1">
      <alignment horizontal="left" vertical="center" wrapText="1"/>
    </xf>
    <xf numFmtId="0" fontId="1" fillId="36" borderId="61" xfId="0" applyFont="1" applyFill="1" applyBorder="1" applyAlignment="1">
      <alignment vertical="center"/>
    </xf>
    <xf numFmtId="0" fontId="1" fillId="36" borderId="53" xfId="0" applyFont="1" applyFill="1" applyBorder="1" applyAlignment="1">
      <alignment vertical="center"/>
    </xf>
    <xf numFmtId="0" fontId="6" fillId="0" borderId="6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2" fillId="36" borderId="43" xfId="0" applyFont="1" applyFill="1" applyBorder="1" applyAlignment="1">
      <alignment horizontal="left" vertical="center" wrapText="1"/>
    </xf>
    <xf numFmtId="0" fontId="0" fillId="36" borderId="44" xfId="0" applyFont="1" applyFill="1" applyBorder="1" applyAlignment="1">
      <alignment horizontal="left" vertical="center" wrapText="1"/>
    </xf>
    <xf numFmtId="0" fontId="0" fillId="36" borderId="46" xfId="0" applyFont="1" applyFill="1" applyBorder="1" applyAlignment="1">
      <alignment horizontal="left" vertical="center" wrapText="1"/>
    </xf>
    <xf numFmtId="0" fontId="6" fillId="33" borderId="65" xfId="0" applyFont="1" applyFill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6" fillId="33" borderId="70" xfId="0" applyFont="1" applyFill="1" applyBorder="1" applyAlignment="1" applyProtection="1">
      <alignment horizontal="center" vertical="center" wrapText="1"/>
      <protection hidden="1"/>
    </xf>
    <xf numFmtId="0" fontId="1" fillId="0" borderId="71" xfId="0" applyFont="1" applyBorder="1" applyAlignment="1">
      <alignment horizontal="center" vertical="center" wrapText="1"/>
    </xf>
    <xf numFmtId="0" fontId="6" fillId="33" borderId="72" xfId="0" applyFont="1" applyFill="1" applyBorder="1" applyAlignment="1" applyProtection="1">
      <alignment horizontal="center" vertical="center" wrapText="1"/>
      <protection hidden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75" xfId="0" applyFont="1" applyFill="1" applyBorder="1" applyAlignment="1" applyProtection="1">
      <alignment horizontal="center" vertical="center" wrapText="1"/>
      <protection hidden="1"/>
    </xf>
    <xf numFmtId="0" fontId="6" fillId="33" borderId="76" xfId="0" applyFont="1" applyFill="1" applyBorder="1" applyAlignment="1" applyProtection="1">
      <alignment horizontal="center" vertical="center" wrapText="1"/>
      <protection hidden="1"/>
    </xf>
    <xf numFmtId="0" fontId="6" fillId="33" borderId="77" xfId="0" applyFont="1" applyFill="1" applyBorder="1" applyAlignment="1" applyProtection="1">
      <alignment horizontal="center" vertical="center" wrapText="1"/>
      <protection hidden="1"/>
    </xf>
    <xf numFmtId="0" fontId="0" fillId="35" borderId="44" xfId="0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Alignment="1">
      <alignment vertical="center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35" borderId="44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6" fillId="0" borderId="78" xfId="0" applyFont="1" applyFill="1" applyBorder="1" applyAlignment="1">
      <alignment vertical="center" wrapText="1"/>
    </xf>
    <xf numFmtId="0" fontId="1" fillId="0" borderId="79" xfId="0" applyFont="1" applyBorder="1" applyAlignment="1">
      <alignment wrapText="1"/>
    </xf>
    <xf numFmtId="0" fontId="1" fillId="0" borderId="80" xfId="0" applyFont="1" applyBorder="1" applyAlignment="1">
      <alignment wrapText="1"/>
    </xf>
    <xf numFmtId="0" fontId="1" fillId="0" borderId="81" xfId="0" applyFont="1" applyFill="1" applyBorder="1" applyAlignment="1">
      <alignment vertical="center" wrapText="1"/>
    </xf>
    <xf numFmtId="0" fontId="1" fillId="0" borderId="82" xfId="0" applyFont="1" applyBorder="1" applyAlignment="1">
      <alignment wrapText="1"/>
    </xf>
    <xf numFmtId="0" fontId="1" fillId="0" borderId="83" xfId="0" applyFont="1" applyBorder="1" applyAlignment="1">
      <alignment wrapText="1"/>
    </xf>
    <xf numFmtId="0" fontId="0" fillId="35" borderId="4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vertical="center" wrapText="1"/>
    </xf>
    <xf numFmtId="0" fontId="1" fillId="0" borderId="85" xfId="0" applyFont="1" applyBorder="1" applyAlignment="1">
      <alignment vertical="center" wrapText="1"/>
    </xf>
    <xf numFmtId="0" fontId="1" fillId="0" borderId="86" xfId="0" applyFont="1" applyBorder="1" applyAlignment="1">
      <alignment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0" fillId="0" borderId="82" xfId="0" applyFont="1" applyFill="1" applyBorder="1" applyAlignment="1">
      <alignment horizontal="left" vertical="center" wrapText="1"/>
    </xf>
    <xf numFmtId="0" fontId="11" fillId="0" borderId="78" xfId="0" applyFont="1" applyFill="1" applyBorder="1" applyAlignment="1">
      <alignment horizontal="left" vertical="center" wrapText="1"/>
    </xf>
    <xf numFmtId="0" fontId="0" fillId="0" borderId="79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87" xfId="0" applyFont="1" applyFill="1" applyBorder="1" applyAlignment="1">
      <alignment horizontal="left" vertical="center" wrapText="1"/>
    </xf>
    <xf numFmtId="0" fontId="0" fillId="0" borderId="88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0" fillId="0" borderId="9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49" fontId="6" fillId="33" borderId="75" xfId="0" applyNumberFormat="1" applyFont="1" applyFill="1" applyBorder="1" applyAlignment="1">
      <alignment horizontal="center" vertical="center" wrapText="1"/>
    </xf>
    <xf numFmtId="49" fontId="6" fillId="33" borderId="76" xfId="0" applyNumberFormat="1" applyFont="1" applyFill="1" applyBorder="1" applyAlignment="1">
      <alignment horizontal="center" vertical="center" wrapText="1"/>
    </xf>
    <xf numFmtId="49" fontId="6" fillId="33" borderId="77" xfId="0" applyNumberFormat="1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94" xfId="0" applyFont="1" applyFill="1" applyBorder="1" applyAlignment="1">
      <alignment horizontal="center" vertical="center" wrapText="1"/>
    </xf>
    <xf numFmtId="0" fontId="6" fillId="33" borderId="95" xfId="0" applyFont="1" applyFill="1" applyBorder="1" applyAlignment="1">
      <alignment horizontal="center" vertical="center" wrapText="1"/>
    </xf>
    <xf numFmtId="0" fontId="6" fillId="33" borderId="96" xfId="0" applyFont="1" applyFill="1" applyBorder="1" applyAlignment="1">
      <alignment horizontal="center" vertical="center" wrapText="1"/>
    </xf>
    <xf numFmtId="0" fontId="1" fillId="35" borderId="44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view="pageBreakPreview" zoomScale="110" zoomScaleSheetLayoutView="110" zoomScalePageLayoutView="0" workbookViewId="0" topLeftCell="A16">
      <selection activeCell="G22" sqref="G22"/>
    </sheetView>
  </sheetViews>
  <sheetFormatPr defaultColWidth="9.140625" defaultRowHeight="12.75"/>
  <cols>
    <col min="1" max="1" width="9.140625" style="42" customWidth="1"/>
    <col min="2" max="2" width="12.00390625" style="42" customWidth="1"/>
    <col min="3" max="3" width="9.140625" style="42" customWidth="1"/>
    <col min="4" max="4" width="10.00390625" style="42" customWidth="1"/>
    <col min="5" max="6" width="9.140625" style="42" customWidth="1"/>
    <col min="7" max="7" width="17.7109375" style="42" customWidth="1"/>
    <col min="8" max="8" width="17.00390625" style="42" customWidth="1"/>
    <col min="9" max="9" width="23.8515625" style="42" customWidth="1"/>
    <col min="10" max="16384" width="9.140625" style="42" customWidth="1"/>
  </cols>
  <sheetData>
    <row r="1" ht="12.75">
      <c r="A1" s="41" t="s">
        <v>72</v>
      </c>
    </row>
    <row r="2" spans="1:10" ht="12.75">
      <c r="A2" s="230" t="s">
        <v>301</v>
      </c>
      <c r="B2" s="230"/>
      <c r="C2" s="230"/>
      <c r="D2" s="231"/>
      <c r="E2" s="226" t="s">
        <v>398</v>
      </c>
      <c r="F2" s="227"/>
      <c r="G2" s="89" t="s">
        <v>234</v>
      </c>
      <c r="H2" s="90" t="s">
        <v>399</v>
      </c>
      <c r="I2" s="91"/>
      <c r="J2" s="43"/>
    </row>
    <row r="3" spans="1:10" ht="12.75">
      <c r="A3" s="44"/>
      <c r="B3" s="44"/>
      <c r="C3" s="44"/>
      <c r="D3" s="44"/>
      <c r="E3" s="45"/>
      <c r="F3" s="45"/>
      <c r="G3" s="44"/>
      <c r="H3" s="44"/>
      <c r="I3" s="92"/>
      <c r="J3" s="43"/>
    </row>
    <row r="4" spans="1:10" ht="39.75" customHeight="1">
      <c r="A4" s="232" t="s">
        <v>371</v>
      </c>
      <c r="B4" s="232"/>
      <c r="C4" s="232"/>
      <c r="D4" s="232"/>
      <c r="E4" s="232"/>
      <c r="F4" s="232"/>
      <c r="G4" s="232"/>
      <c r="H4" s="232"/>
      <c r="I4" s="232"/>
      <c r="J4" s="43"/>
    </row>
    <row r="5" spans="1:10" ht="12.75">
      <c r="A5" s="50"/>
      <c r="B5" s="48"/>
      <c r="C5" s="48"/>
      <c r="D5" s="93"/>
      <c r="E5" s="94"/>
      <c r="F5" s="95"/>
      <c r="G5" s="46"/>
      <c r="H5" s="47"/>
      <c r="I5" s="48"/>
      <c r="J5" s="43"/>
    </row>
    <row r="6" spans="1:10" ht="12.75">
      <c r="A6" s="207" t="s">
        <v>152</v>
      </c>
      <c r="B6" s="178"/>
      <c r="C6" s="226" t="s">
        <v>372</v>
      </c>
      <c r="D6" s="227"/>
      <c r="E6" s="97"/>
      <c r="F6" s="97"/>
      <c r="G6" s="97"/>
      <c r="H6" s="97"/>
      <c r="I6" s="97"/>
      <c r="J6" s="43"/>
    </row>
    <row r="7" spans="1:10" ht="12.75">
      <c r="A7" s="98"/>
      <c r="B7" s="98"/>
      <c r="C7" s="50"/>
      <c r="D7" s="50"/>
      <c r="E7" s="97"/>
      <c r="F7" s="97"/>
      <c r="G7" s="97"/>
      <c r="H7" s="97"/>
      <c r="I7" s="97"/>
      <c r="J7" s="43"/>
    </row>
    <row r="8" spans="1:10" ht="12.75">
      <c r="A8" s="233" t="s">
        <v>73</v>
      </c>
      <c r="B8" s="234"/>
      <c r="C8" s="226" t="s">
        <v>373</v>
      </c>
      <c r="D8" s="227"/>
      <c r="E8" s="97"/>
      <c r="F8" s="97"/>
      <c r="G8" s="97"/>
      <c r="H8" s="97"/>
      <c r="I8" s="99"/>
      <c r="J8" s="43"/>
    </row>
    <row r="9" spans="1:10" ht="12.75">
      <c r="A9" s="100"/>
      <c r="B9" s="100"/>
      <c r="C9" s="101"/>
      <c r="D9" s="50"/>
      <c r="E9" s="50"/>
      <c r="F9" s="50"/>
      <c r="G9" s="50"/>
      <c r="H9" s="50"/>
      <c r="I9" s="50"/>
      <c r="J9" s="43"/>
    </row>
    <row r="10" spans="1:10" ht="12.75">
      <c r="A10" s="171" t="s">
        <v>0</v>
      </c>
      <c r="B10" s="224"/>
      <c r="C10" s="226" t="s">
        <v>374</v>
      </c>
      <c r="D10" s="227"/>
      <c r="E10" s="50"/>
      <c r="F10" s="50"/>
      <c r="G10" s="50"/>
      <c r="H10" s="50"/>
      <c r="I10" s="50"/>
      <c r="J10" s="43"/>
    </row>
    <row r="11" spans="1:10" ht="12.75">
      <c r="A11" s="225"/>
      <c r="B11" s="225"/>
      <c r="C11" s="50"/>
      <c r="D11" s="50"/>
      <c r="E11" s="50"/>
      <c r="F11" s="50"/>
      <c r="G11" s="50"/>
      <c r="H11" s="50"/>
      <c r="I11" s="50"/>
      <c r="J11" s="43"/>
    </row>
    <row r="12" spans="1:10" ht="12.75">
      <c r="A12" s="207" t="s">
        <v>74</v>
      </c>
      <c r="B12" s="178"/>
      <c r="C12" s="120" t="s">
        <v>375</v>
      </c>
      <c r="D12" s="121"/>
      <c r="E12" s="121"/>
      <c r="F12" s="121"/>
      <c r="G12" s="121"/>
      <c r="H12" s="121"/>
      <c r="I12" s="121"/>
      <c r="J12" s="43"/>
    </row>
    <row r="13" spans="1:10" ht="15.75">
      <c r="A13" s="222"/>
      <c r="B13" s="223"/>
      <c r="C13" s="223"/>
      <c r="D13" s="102"/>
      <c r="E13" s="102"/>
      <c r="F13" s="102"/>
      <c r="G13" s="102"/>
      <c r="H13" s="102"/>
      <c r="I13" s="102"/>
      <c r="J13" s="43"/>
    </row>
    <row r="14" spans="1:10" ht="12.75">
      <c r="A14" s="98"/>
      <c r="B14" s="98"/>
      <c r="C14" s="103"/>
      <c r="D14" s="50"/>
      <c r="E14" s="50"/>
      <c r="F14" s="50"/>
      <c r="G14" s="50"/>
      <c r="H14" s="50"/>
      <c r="I14" s="50"/>
      <c r="J14" s="43"/>
    </row>
    <row r="15" spans="1:10" ht="12.75">
      <c r="A15" s="207" t="s">
        <v>189</v>
      </c>
      <c r="B15" s="178"/>
      <c r="C15" s="228">
        <v>10000</v>
      </c>
      <c r="D15" s="229"/>
      <c r="E15" s="50"/>
      <c r="F15" s="208" t="s">
        <v>376</v>
      </c>
      <c r="G15" s="217"/>
      <c r="H15" s="217"/>
      <c r="I15" s="218"/>
      <c r="J15" s="43"/>
    </row>
    <row r="16" spans="1:10" ht="12.75">
      <c r="A16" s="98"/>
      <c r="B16" s="98"/>
      <c r="C16" s="50"/>
      <c r="D16" s="50"/>
      <c r="E16" s="50"/>
      <c r="F16" s="50"/>
      <c r="G16" s="50"/>
      <c r="H16" s="50"/>
      <c r="I16" s="50"/>
      <c r="J16" s="43"/>
    </row>
    <row r="17" spans="1:10" ht="12.75">
      <c r="A17" s="207" t="s">
        <v>190</v>
      </c>
      <c r="B17" s="178"/>
      <c r="C17" s="208" t="s">
        <v>377</v>
      </c>
      <c r="D17" s="217"/>
      <c r="E17" s="217"/>
      <c r="F17" s="217"/>
      <c r="G17" s="217"/>
      <c r="H17" s="217"/>
      <c r="I17" s="218"/>
      <c r="J17" s="43"/>
    </row>
    <row r="18" spans="1:10" ht="12.75">
      <c r="A18" s="98"/>
      <c r="B18" s="98"/>
      <c r="C18" s="50"/>
      <c r="D18" s="50"/>
      <c r="E18" s="50"/>
      <c r="F18" s="50"/>
      <c r="G18" s="50"/>
      <c r="H18" s="50"/>
      <c r="I18" s="50"/>
      <c r="J18" s="43"/>
    </row>
    <row r="19" spans="1:10" ht="12.75">
      <c r="A19" s="207" t="s">
        <v>191</v>
      </c>
      <c r="B19" s="178"/>
      <c r="C19" s="219"/>
      <c r="D19" s="220"/>
      <c r="E19" s="220"/>
      <c r="F19" s="220"/>
      <c r="G19" s="220"/>
      <c r="H19" s="220"/>
      <c r="I19" s="221"/>
      <c r="J19" s="43"/>
    </row>
    <row r="20" spans="1:10" ht="12.75">
      <c r="A20" s="98"/>
      <c r="B20" s="98"/>
      <c r="C20" s="103"/>
      <c r="D20" s="50"/>
      <c r="E20" s="50"/>
      <c r="F20" s="50"/>
      <c r="G20" s="50"/>
      <c r="H20" s="50"/>
      <c r="I20" s="50"/>
      <c r="J20" s="43"/>
    </row>
    <row r="21" spans="1:10" ht="12.75">
      <c r="A21" s="207" t="s">
        <v>192</v>
      </c>
      <c r="B21" s="178"/>
      <c r="C21" s="219" t="s">
        <v>378</v>
      </c>
      <c r="D21" s="220"/>
      <c r="E21" s="220"/>
      <c r="F21" s="220"/>
      <c r="G21" s="220"/>
      <c r="H21" s="220"/>
      <c r="I21" s="221"/>
      <c r="J21" s="43"/>
    </row>
    <row r="22" spans="1:10" ht="12.75">
      <c r="A22" s="98"/>
      <c r="B22" s="98"/>
      <c r="C22" s="103"/>
      <c r="D22" s="50"/>
      <c r="E22" s="50"/>
      <c r="F22" s="50"/>
      <c r="G22" s="50"/>
      <c r="H22" s="50"/>
      <c r="I22" s="50"/>
      <c r="J22" s="43"/>
    </row>
    <row r="23" spans="1:12" ht="12.75">
      <c r="A23" s="207" t="s">
        <v>75</v>
      </c>
      <c r="B23" s="178"/>
      <c r="C23" s="122">
        <v>133</v>
      </c>
      <c r="D23" s="208" t="s">
        <v>376</v>
      </c>
      <c r="E23" s="209"/>
      <c r="F23" s="210"/>
      <c r="G23" s="205"/>
      <c r="H23" s="206"/>
      <c r="I23" s="49"/>
      <c r="J23" s="43"/>
      <c r="L23" s="88"/>
    </row>
    <row r="24" spans="1:10" ht="12.75">
      <c r="A24" s="98"/>
      <c r="B24" s="98"/>
      <c r="C24" s="50"/>
      <c r="D24" s="104"/>
      <c r="E24" s="104"/>
      <c r="F24" s="104"/>
      <c r="G24" s="104"/>
      <c r="H24" s="50"/>
      <c r="I24" s="99"/>
      <c r="J24" s="43"/>
    </row>
    <row r="25" spans="1:10" ht="12.75">
      <c r="A25" s="207" t="s">
        <v>76</v>
      </c>
      <c r="B25" s="178"/>
      <c r="C25" s="122">
        <v>21</v>
      </c>
      <c r="D25" s="208" t="s">
        <v>379</v>
      </c>
      <c r="E25" s="209"/>
      <c r="F25" s="209"/>
      <c r="G25" s="210"/>
      <c r="H25" s="96" t="s">
        <v>77</v>
      </c>
      <c r="I25" s="141">
        <v>3922</v>
      </c>
      <c r="J25" s="43"/>
    </row>
    <row r="26" spans="1:10" ht="12.75">
      <c r="A26" s="98"/>
      <c r="B26" s="98"/>
      <c r="C26" s="50"/>
      <c r="D26" s="104"/>
      <c r="E26" s="104"/>
      <c r="F26" s="104"/>
      <c r="G26" s="98"/>
      <c r="H26" s="98" t="s">
        <v>78</v>
      </c>
      <c r="I26" s="103"/>
      <c r="J26" s="43"/>
    </row>
    <row r="27" spans="1:10" ht="12.75">
      <c r="A27" s="207" t="s">
        <v>194</v>
      </c>
      <c r="B27" s="178"/>
      <c r="C27" s="123" t="s">
        <v>380</v>
      </c>
      <c r="D27" s="105"/>
      <c r="E27" s="106"/>
      <c r="F27" s="107"/>
      <c r="G27" s="207" t="s">
        <v>193</v>
      </c>
      <c r="H27" s="178"/>
      <c r="I27" s="124" t="s">
        <v>394</v>
      </c>
      <c r="J27" s="43"/>
    </row>
    <row r="28" spans="1:10" ht="12.75">
      <c r="A28" s="98"/>
      <c r="B28" s="98"/>
      <c r="C28" s="50"/>
      <c r="D28" s="107"/>
      <c r="E28" s="107"/>
      <c r="F28" s="107"/>
      <c r="G28" s="107"/>
      <c r="H28" s="50"/>
      <c r="I28" s="108"/>
      <c r="J28" s="43"/>
    </row>
    <row r="29" spans="1:10" ht="12.75">
      <c r="A29" s="211" t="s">
        <v>79</v>
      </c>
      <c r="B29" s="212"/>
      <c r="C29" s="213"/>
      <c r="D29" s="213"/>
      <c r="E29" s="214" t="s">
        <v>80</v>
      </c>
      <c r="F29" s="215"/>
      <c r="G29" s="215"/>
      <c r="H29" s="216" t="s">
        <v>81</v>
      </c>
      <c r="I29" s="216"/>
      <c r="J29" s="43"/>
    </row>
    <row r="30" spans="1:10" ht="12.75">
      <c r="A30" s="106"/>
      <c r="B30" s="106"/>
      <c r="C30" s="106"/>
      <c r="D30" s="50"/>
      <c r="E30" s="50"/>
      <c r="F30" s="50"/>
      <c r="G30" s="50"/>
      <c r="H30" s="109"/>
      <c r="I30" s="108"/>
      <c r="J30" s="43"/>
    </row>
    <row r="31" spans="1:10" ht="12.75">
      <c r="A31" s="190" t="s">
        <v>381</v>
      </c>
      <c r="B31" s="191"/>
      <c r="C31" s="191"/>
      <c r="D31" s="192"/>
      <c r="E31" s="190" t="s">
        <v>376</v>
      </c>
      <c r="F31" s="191"/>
      <c r="G31" s="192"/>
      <c r="H31" s="188" t="s">
        <v>386</v>
      </c>
      <c r="I31" s="189"/>
      <c r="J31" s="43"/>
    </row>
    <row r="32" spans="1:10" ht="12.75">
      <c r="A32" s="146"/>
      <c r="B32" s="146"/>
      <c r="C32" s="147"/>
      <c r="D32" s="203"/>
      <c r="E32" s="203"/>
      <c r="F32" s="203"/>
      <c r="G32" s="204"/>
      <c r="H32" s="150"/>
      <c r="I32" s="151"/>
      <c r="J32" s="43"/>
    </row>
    <row r="33" spans="1:10" ht="12.75">
      <c r="A33" s="190" t="s">
        <v>385</v>
      </c>
      <c r="B33" s="191"/>
      <c r="C33" s="191"/>
      <c r="D33" s="192"/>
      <c r="E33" s="190" t="s">
        <v>376</v>
      </c>
      <c r="F33" s="191"/>
      <c r="G33" s="192"/>
      <c r="H33" s="188" t="s">
        <v>389</v>
      </c>
      <c r="I33" s="189"/>
      <c r="J33" s="43"/>
    </row>
    <row r="34" spans="1:10" ht="12.75">
      <c r="A34" s="146"/>
      <c r="B34" s="146"/>
      <c r="C34" s="147"/>
      <c r="D34" s="148"/>
      <c r="E34" s="148"/>
      <c r="F34" s="148"/>
      <c r="G34" s="149"/>
      <c r="H34" s="150"/>
      <c r="I34" s="152"/>
      <c r="J34" s="43"/>
    </row>
    <row r="35" spans="1:10" ht="12.75">
      <c r="A35" s="190" t="s">
        <v>382</v>
      </c>
      <c r="B35" s="191"/>
      <c r="C35" s="191"/>
      <c r="D35" s="192"/>
      <c r="E35" s="190" t="s">
        <v>383</v>
      </c>
      <c r="F35" s="191"/>
      <c r="G35" s="192"/>
      <c r="H35" s="188" t="s">
        <v>387</v>
      </c>
      <c r="I35" s="189"/>
      <c r="J35" s="43"/>
    </row>
    <row r="36" spans="1:10" ht="12.75">
      <c r="A36" s="146"/>
      <c r="B36" s="146"/>
      <c r="C36" s="147"/>
      <c r="D36" s="148"/>
      <c r="E36" s="148"/>
      <c r="F36" s="148"/>
      <c r="G36" s="149"/>
      <c r="H36" s="150"/>
      <c r="I36" s="152"/>
      <c r="J36" s="43"/>
    </row>
    <row r="37" spans="1:10" ht="12.75">
      <c r="A37" s="190" t="s">
        <v>402</v>
      </c>
      <c r="B37" s="193"/>
      <c r="C37" s="193"/>
      <c r="D37" s="194"/>
      <c r="E37" s="190" t="s">
        <v>403</v>
      </c>
      <c r="F37" s="193"/>
      <c r="G37" s="193"/>
      <c r="H37" s="188" t="s">
        <v>404</v>
      </c>
      <c r="I37" s="189"/>
      <c r="J37" s="43"/>
    </row>
    <row r="38" spans="1:10" ht="12.75">
      <c r="A38" s="153"/>
      <c r="B38" s="153"/>
      <c r="C38" s="201"/>
      <c r="D38" s="202"/>
      <c r="E38" s="150"/>
      <c r="F38" s="201"/>
      <c r="G38" s="202"/>
      <c r="H38" s="150"/>
      <c r="I38" s="150"/>
      <c r="J38" s="43"/>
    </row>
    <row r="39" spans="1:10" ht="12.75">
      <c r="A39" s="190" t="s">
        <v>405</v>
      </c>
      <c r="B39" s="193"/>
      <c r="C39" s="193"/>
      <c r="D39" s="194"/>
      <c r="E39" s="190" t="s">
        <v>406</v>
      </c>
      <c r="F39" s="193"/>
      <c r="G39" s="193"/>
      <c r="H39" s="188" t="s">
        <v>407</v>
      </c>
      <c r="I39" s="189"/>
      <c r="J39" s="43"/>
    </row>
    <row r="40" spans="1:10" ht="12.75">
      <c r="A40" s="153"/>
      <c r="B40" s="153"/>
      <c r="C40" s="154"/>
      <c r="D40" s="155"/>
      <c r="E40" s="150"/>
      <c r="F40" s="154"/>
      <c r="G40" s="155"/>
      <c r="H40" s="150"/>
      <c r="I40" s="150"/>
      <c r="J40" s="43"/>
    </row>
    <row r="41" spans="1:10" ht="12.75">
      <c r="A41" s="190" t="s">
        <v>408</v>
      </c>
      <c r="B41" s="193"/>
      <c r="C41" s="193"/>
      <c r="D41" s="194"/>
      <c r="E41" s="190" t="s">
        <v>409</v>
      </c>
      <c r="F41" s="193"/>
      <c r="G41" s="193"/>
      <c r="H41" s="188" t="s">
        <v>410</v>
      </c>
      <c r="I41" s="189"/>
      <c r="J41" s="43"/>
    </row>
    <row r="42" spans="1:10" ht="12.75">
      <c r="A42" s="156"/>
      <c r="B42" s="157"/>
      <c r="C42" s="157"/>
      <c r="D42" s="157"/>
      <c r="E42" s="156"/>
      <c r="F42" s="157"/>
      <c r="G42" s="157"/>
      <c r="H42" s="158"/>
      <c r="I42" s="158"/>
      <c r="J42" s="43"/>
    </row>
    <row r="43" spans="1:10" ht="12.75">
      <c r="A43" s="190" t="s">
        <v>411</v>
      </c>
      <c r="B43" s="193"/>
      <c r="C43" s="193"/>
      <c r="D43" s="194"/>
      <c r="E43" s="190" t="s">
        <v>409</v>
      </c>
      <c r="F43" s="193"/>
      <c r="G43" s="193" t="s">
        <v>409</v>
      </c>
      <c r="H43" s="188" t="s">
        <v>412</v>
      </c>
      <c r="I43" s="189"/>
      <c r="J43" s="43"/>
    </row>
    <row r="44" spans="1:10" ht="12.75">
      <c r="A44" s="156"/>
      <c r="B44" s="157"/>
      <c r="C44" s="157"/>
      <c r="D44" s="157"/>
      <c r="E44" s="156"/>
      <c r="F44" s="157"/>
      <c r="G44" s="157"/>
      <c r="H44" s="158"/>
      <c r="I44" s="158"/>
      <c r="J44" s="43"/>
    </row>
    <row r="45" spans="1:10" ht="12.75" customHeight="1">
      <c r="A45" s="190" t="s">
        <v>384</v>
      </c>
      <c r="B45" s="193"/>
      <c r="C45" s="193"/>
      <c r="D45" s="194"/>
      <c r="E45" s="190" t="s">
        <v>376</v>
      </c>
      <c r="F45" s="193"/>
      <c r="G45" s="193"/>
      <c r="H45" s="188" t="s">
        <v>388</v>
      </c>
      <c r="I45" s="189"/>
      <c r="J45" s="43"/>
    </row>
    <row r="46" spans="1:10" ht="12.75">
      <c r="A46" s="156"/>
      <c r="B46" s="157"/>
      <c r="C46" s="157"/>
      <c r="D46" s="157"/>
      <c r="E46" s="156"/>
      <c r="F46" s="157"/>
      <c r="G46" s="157"/>
      <c r="H46" s="158"/>
      <c r="I46" s="158"/>
      <c r="J46" s="43"/>
    </row>
    <row r="47" spans="1:10" ht="12.75" customHeight="1">
      <c r="A47" s="190" t="s">
        <v>413</v>
      </c>
      <c r="B47" s="193"/>
      <c r="C47" s="193"/>
      <c r="D47" s="194"/>
      <c r="E47" s="190" t="s">
        <v>376</v>
      </c>
      <c r="F47" s="193"/>
      <c r="G47" s="193"/>
      <c r="H47" s="188" t="s">
        <v>414</v>
      </c>
      <c r="I47" s="189"/>
      <c r="J47" s="43"/>
    </row>
    <row r="48" spans="1:10" ht="12.75">
      <c r="A48" s="156"/>
      <c r="B48" s="157"/>
      <c r="C48" s="157"/>
      <c r="D48" s="157"/>
      <c r="E48" s="156"/>
      <c r="F48" s="157"/>
      <c r="G48" s="157"/>
      <c r="H48" s="158"/>
      <c r="I48" s="158"/>
      <c r="J48" s="43"/>
    </row>
    <row r="49" spans="1:10" ht="12.75">
      <c r="A49" s="190" t="s">
        <v>415</v>
      </c>
      <c r="B49" s="193"/>
      <c r="C49" s="193"/>
      <c r="D49" s="194"/>
      <c r="E49" s="190" t="s">
        <v>376</v>
      </c>
      <c r="F49" s="193"/>
      <c r="G49" s="193"/>
      <c r="H49" s="188" t="s">
        <v>391</v>
      </c>
      <c r="I49" s="189"/>
      <c r="J49" s="43"/>
    </row>
    <row r="50" spans="1:10" ht="12.75">
      <c r="A50" s="156"/>
      <c r="B50" s="156"/>
      <c r="C50" s="156"/>
      <c r="D50" s="156"/>
      <c r="E50" s="156"/>
      <c r="F50" s="156"/>
      <c r="G50" s="156"/>
      <c r="H50" s="158"/>
      <c r="I50" s="158"/>
      <c r="J50" s="43"/>
    </row>
    <row r="51" spans="1:10" ht="12.75" customHeight="1">
      <c r="A51" s="190" t="s">
        <v>416</v>
      </c>
      <c r="B51" s="191"/>
      <c r="C51" s="191"/>
      <c r="D51" s="192"/>
      <c r="E51" s="190" t="s">
        <v>376</v>
      </c>
      <c r="F51" s="193"/>
      <c r="G51" s="193"/>
      <c r="H51" s="188" t="s">
        <v>390</v>
      </c>
      <c r="I51" s="189"/>
      <c r="J51" s="43"/>
    </row>
    <row r="52" spans="1:10" ht="12.75">
      <c r="A52" s="159"/>
      <c r="B52" s="160"/>
      <c r="C52" s="160"/>
      <c r="D52" s="160"/>
      <c r="E52" s="159"/>
      <c r="F52" s="160"/>
      <c r="G52" s="160"/>
      <c r="H52" s="161"/>
      <c r="I52" s="161"/>
      <c r="J52" s="43"/>
    </row>
    <row r="53" spans="1:10" ht="12.75">
      <c r="A53" s="190" t="s">
        <v>417</v>
      </c>
      <c r="B53" s="191"/>
      <c r="C53" s="191"/>
      <c r="D53" s="192"/>
      <c r="E53" s="143"/>
      <c r="F53" s="144"/>
      <c r="G53" s="145" t="s">
        <v>418</v>
      </c>
      <c r="H53" s="188" t="s">
        <v>419</v>
      </c>
      <c r="I53" s="189"/>
      <c r="J53" s="43"/>
    </row>
    <row r="54" spans="1:10" ht="12.75">
      <c r="A54" s="156"/>
      <c r="B54" s="156"/>
      <c r="C54" s="156"/>
      <c r="D54" s="156"/>
      <c r="E54" s="156"/>
      <c r="F54" s="156"/>
      <c r="G54" s="156"/>
      <c r="H54" s="158"/>
      <c r="I54" s="158"/>
      <c r="J54" s="43"/>
    </row>
    <row r="55" spans="1:10" ht="12.75">
      <c r="A55" s="190" t="s">
        <v>420</v>
      </c>
      <c r="B55" s="193"/>
      <c r="C55" s="193"/>
      <c r="D55" s="194"/>
      <c r="E55" s="143"/>
      <c r="F55" s="144"/>
      <c r="G55" s="145" t="s">
        <v>421</v>
      </c>
      <c r="H55" s="188" t="s">
        <v>422</v>
      </c>
      <c r="I55" s="189"/>
      <c r="J55" s="43"/>
    </row>
    <row r="56" spans="1:10" ht="12.75">
      <c r="A56" s="156"/>
      <c r="B56" s="157"/>
      <c r="C56" s="157"/>
      <c r="D56" s="157"/>
      <c r="E56" s="156"/>
      <c r="F56" s="156"/>
      <c r="G56" s="156"/>
      <c r="H56" s="158"/>
      <c r="I56" s="158"/>
      <c r="J56" s="43"/>
    </row>
    <row r="57" spans="1:10" ht="12.75">
      <c r="A57" s="156"/>
      <c r="B57" s="157"/>
      <c r="C57" s="157"/>
      <c r="D57" s="157"/>
      <c r="E57" s="156"/>
      <c r="F57" s="156"/>
      <c r="G57" s="156"/>
      <c r="H57" s="158"/>
      <c r="I57" s="158"/>
      <c r="J57" s="43"/>
    </row>
    <row r="58" spans="1:10" ht="12.75">
      <c r="A58" s="171" t="s">
        <v>424</v>
      </c>
      <c r="B58" s="172"/>
      <c r="C58" s="180"/>
      <c r="D58" s="181"/>
      <c r="E58" s="50"/>
      <c r="F58" s="182"/>
      <c r="G58" s="183"/>
      <c r="H58" s="183"/>
      <c r="I58" s="183"/>
      <c r="J58" s="43"/>
    </row>
    <row r="59" spans="1:10" ht="12.75">
      <c r="A59" s="164"/>
      <c r="B59" s="164"/>
      <c r="C59" s="184"/>
      <c r="D59" s="185"/>
      <c r="E59" s="50"/>
      <c r="F59" s="184"/>
      <c r="G59" s="186"/>
      <c r="H59" s="165"/>
      <c r="I59" s="165"/>
      <c r="J59" s="43"/>
    </row>
    <row r="60" spans="1:10" ht="12.75">
      <c r="A60" s="171" t="s">
        <v>425</v>
      </c>
      <c r="B60" s="172"/>
      <c r="C60" s="182" t="s">
        <v>428</v>
      </c>
      <c r="D60" s="187"/>
      <c r="E60" s="187"/>
      <c r="F60" s="187"/>
      <c r="G60" s="187"/>
      <c r="H60" s="187"/>
      <c r="I60" s="187"/>
      <c r="J60" s="43"/>
    </row>
    <row r="61" spans="1:10" ht="12.75">
      <c r="A61" s="163"/>
      <c r="B61" s="163"/>
      <c r="C61" s="103" t="s">
        <v>429</v>
      </c>
      <c r="D61" s="50"/>
      <c r="E61" s="50"/>
      <c r="F61" s="50"/>
      <c r="G61" s="50"/>
      <c r="H61" s="50"/>
      <c r="I61" s="50"/>
      <c r="J61" s="43"/>
    </row>
    <row r="62" spans="1:10" ht="12.75">
      <c r="A62" s="171" t="s">
        <v>426</v>
      </c>
      <c r="B62" s="172"/>
      <c r="C62" s="173" t="s">
        <v>430</v>
      </c>
      <c r="D62" s="174"/>
      <c r="E62" s="175"/>
      <c r="F62" s="50"/>
      <c r="G62" s="166" t="s">
        <v>432</v>
      </c>
      <c r="H62" s="173" t="s">
        <v>431</v>
      </c>
      <c r="I62" s="175"/>
      <c r="J62" s="43"/>
    </row>
    <row r="63" spans="1:10" ht="12.75">
      <c r="A63" s="163"/>
      <c r="B63" s="163"/>
      <c r="C63" s="103"/>
      <c r="D63" s="50"/>
      <c r="E63" s="50"/>
      <c r="F63" s="50"/>
      <c r="G63" s="50"/>
      <c r="H63" s="50"/>
      <c r="I63" s="50"/>
      <c r="J63" s="43"/>
    </row>
    <row r="64" spans="1:10" ht="12.75">
      <c r="A64" s="171" t="s">
        <v>191</v>
      </c>
      <c r="B64" s="172"/>
      <c r="C64" s="176" t="s">
        <v>433</v>
      </c>
      <c r="D64" s="174"/>
      <c r="E64" s="174"/>
      <c r="F64" s="174"/>
      <c r="G64" s="174"/>
      <c r="H64" s="174"/>
      <c r="I64" s="175"/>
      <c r="J64" s="43"/>
    </row>
    <row r="65" spans="1:10" ht="12.75">
      <c r="A65" s="163"/>
      <c r="B65" s="163"/>
      <c r="C65" s="50"/>
      <c r="D65" s="50"/>
      <c r="E65" s="50"/>
      <c r="F65" s="50"/>
      <c r="G65" s="50"/>
      <c r="H65" s="50"/>
      <c r="I65" s="50"/>
      <c r="J65" s="43"/>
    </row>
    <row r="66" spans="1:10" ht="12.75">
      <c r="A66" s="177" t="s">
        <v>427</v>
      </c>
      <c r="B66" s="178"/>
      <c r="C66" s="173" t="s">
        <v>434</v>
      </c>
      <c r="D66" s="174"/>
      <c r="E66" s="174"/>
      <c r="F66" s="174"/>
      <c r="G66" s="174"/>
      <c r="H66" s="174"/>
      <c r="I66" s="179"/>
      <c r="J66" s="43"/>
    </row>
    <row r="67" spans="1:10" ht="12.75">
      <c r="A67" s="101"/>
      <c r="B67" s="101"/>
      <c r="C67" s="170" t="s">
        <v>435</v>
      </c>
      <c r="D67" s="170"/>
      <c r="E67" s="170"/>
      <c r="F67" s="170"/>
      <c r="G67" s="170"/>
      <c r="H67" s="170"/>
      <c r="I67" s="167"/>
      <c r="J67" s="43"/>
    </row>
    <row r="68" spans="1:10" ht="12.75">
      <c r="A68" s="156"/>
      <c r="B68" s="157"/>
      <c r="C68" s="157"/>
      <c r="D68" s="157"/>
      <c r="E68" s="156"/>
      <c r="F68" s="156"/>
      <c r="G68" s="156"/>
      <c r="H68" s="158"/>
      <c r="I68" s="158"/>
      <c r="J68" s="43"/>
    </row>
    <row r="69" spans="1:10" ht="12.75">
      <c r="A69" s="156"/>
      <c r="B69" s="157"/>
      <c r="C69" s="157"/>
      <c r="D69" s="157"/>
      <c r="E69" s="156"/>
      <c r="F69" s="156"/>
      <c r="G69" s="156"/>
      <c r="H69" s="158"/>
      <c r="I69" s="158"/>
      <c r="J69" s="43"/>
    </row>
    <row r="70" spans="1:10" ht="12.75">
      <c r="A70" s="110"/>
      <c r="B70" s="198" t="s">
        <v>82</v>
      </c>
      <c r="C70" s="199"/>
      <c r="D70" s="199"/>
      <c r="E70" s="199"/>
      <c r="F70" s="111"/>
      <c r="G70" s="111"/>
      <c r="H70" s="112"/>
      <c r="I70" s="112"/>
      <c r="J70" s="43"/>
    </row>
    <row r="71" spans="1:10" ht="12.75">
      <c r="A71" s="110"/>
      <c r="B71" s="113" t="s">
        <v>370</v>
      </c>
      <c r="C71" s="114"/>
      <c r="D71" s="114"/>
      <c r="E71" s="114"/>
      <c r="F71" s="114"/>
      <c r="G71" s="114"/>
      <c r="H71" s="200" t="s">
        <v>365</v>
      </c>
      <c r="I71" s="200"/>
      <c r="J71" s="43"/>
    </row>
    <row r="72" spans="1:10" ht="12.75">
      <c r="A72" s="110"/>
      <c r="B72" s="113" t="s">
        <v>366</v>
      </c>
      <c r="C72" s="114"/>
      <c r="D72" s="114"/>
      <c r="E72" s="114"/>
      <c r="F72" s="114"/>
      <c r="G72" s="114"/>
      <c r="H72" s="200"/>
      <c r="I72" s="200"/>
      <c r="J72" s="43"/>
    </row>
    <row r="73" spans="1:10" ht="12.75">
      <c r="A73" s="110"/>
      <c r="B73" s="113" t="s">
        <v>367</v>
      </c>
      <c r="C73" s="114"/>
      <c r="D73" s="114"/>
      <c r="E73" s="114"/>
      <c r="F73" s="114"/>
      <c r="G73" s="114"/>
      <c r="H73" s="200"/>
      <c r="I73" s="200"/>
      <c r="J73" s="43"/>
    </row>
    <row r="74" spans="1:10" ht="12.75">
      <c r="A74" s="110"/>
      <c r="B74" s="113" t="s">
        <v>368</v>
      </c>
      <c r="C74" s="115"/>
      <c r="D74" s="115"/>
      <c r="E74" s="115"/>
      <c r="F74" s="115"/>
      <c r="G74" s="115"/>
      <c r="H74" s="200"/>
      <c r="I74" s="200"/>
      <c r="J74" s="43"/>
    </row>
    <row r="75" spans="1:10" ht="12.75">
      <c r="A75" s="110"/>
      <c r="B75" s="113"/>
      <c r="C75" s="115"/>
      <c r="D75" s="115"/>
      <c r="E75" s="115"/>
      <c r="F75" s="115"/>
      <c r="G75" s="115"/>
      <c r="H75" s="200"/>
      <c r="I75" s="200"/>
      <c r="J75" s="43"/>
    </row>
    <row r="76" spans="1:10" ht="12.75">
      <c r="A76" s="110"/>
      <c r="B76" s="113"/>
      <c r="C76" s="115"/>
      <c r="D76" s="115"/>
      <c r="E76" s="115"/>
      <c r="F76" s="115"/>
      <c r="G76" s="116" t="s">
        <v>396</v>
      </c>
      <c r="H76" s="116"/>
      <c r="I76" s="116" t="s">
        <v>392</v>
      </c>
      <c r="J76" s="43"/>
    </row>
    <row r="77" spans="1:10" ht="12.75">
      <c r="A77" s="117" t="s">
        <v>83</v>
      </c>
      <c r="B77" s="99"/>
      <c r="C77" s="99"/>
      <c r="D77" s="99"/>
      <c r="E77" s="99"/>
      <c r="F77" s="99"/>
      <c r="G77" s="116"/>
      <c r="H77" s="116"/>
      <c r="I77" s="116"/>
      <c r="J77" s="43"/>
    </row>
    <row r="78" spans="1:10" ht="13.5" thickBot="1">
      <c r="A78" s="99"/>
      <c r="B78" s="99"/>
      <c r="C78" s="99"/>
      <c r="D78" s="99"/>
      <c r="E78" s="110" t="s">
        <v>153</v>
      </c>
      <c r="F78" s="106"/>
      <c r="G78" s="118" t="s">
        <v>397</v>
      </c>
      <c r="H78" s="119"/>
      <c r="I78" s="118" t="s">
        <v>395</v>
      </c>
      <c r="J78" s="43"/>
    </row>
    <row r="79" spans="1:10" ht="12.75">
      <c r="A79" s="51"/>
      <c r="B79" s="51"/>
      <c r="C79" s="50"/>
      <c r="D79" s="50"/>
      <c r="E79" s="50"/>
      <c r="F79" s="50"/>
      <c r="G79" s="195" t="s">
        <v>154</v>
      </c>
      <c r="H79" s="196"/>
      <c r="I79" s="197"/>
      <c r="J79" s="43"/>
    </row>
  </sheetData>
  <sheetProtection/>
  <mergeCells count="88">
    <mergeCell ref="A2:D2"/>
    <mergeCell ref="A4:I4"/>
    <mergeCell ref="A6:B6"/>
    <mergeCell ref="C6:D6"/>
    <mergeCell ref="A8:B8"/>
    <mergeCell ref="C8:D8"/>
    <mergeCell ref="E2:F2"/>
    <mergeCell ref="F15:I15"/>
    <mergeCell ref="A13:C13"/>
    <mergeCell ref="A10:B11"/>
    <mergeCell ref="C10:D10"/>
    <mergeCell ref="A12:B12"/>
    <mergeCell ref="A15:B15"/>
    <mergeCell ref="C15:D15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C38:D38"/>
    <mergeCell ref="F38:G38"/>
    <mergeCell ref="A43:D43"/>
    <mergeCell ref="A31:D31"/>
    <mergeCell ref="E31:G31"/>
    <mergeCell ref="H31:I31"/>
    <mergeCell ref="A39:D39"/>
    <mergeCell ref="E39:G39"/>
    <mergeCell ref="H39:I39"/>
    <mergeCell ref="D32:G32"/>
    <mergeCell ref="A35:D35"/>
    <mergeCell ref="E35:G35"/>
    <mergeCell ref="H35:I35"/>
    <mergeCell ref="A37:D37"/>
    <mergeCell ref="E37:G37"/>
    <mergeCell ref="H37:I37"/>
    <mergeCell ref="A41:D41"/>
    <mergeCell ref="E41:G41"/>
    <mergeCell ref="H41:I41"/>
    <mergeCell ref="E43:G43"/>
    <mergeCell ref="H43:I43"/>
    <mergeCell ref="A45:D45"/>
    <mergeCell ref="A55:D55"/>
    <mergeCell ref="H55:I55"/>
    <mergeCell ref="A49:D49"/>
    <mergeCell ref="E49:G49"/>
    <mergeCell ref="A51:D51"/>
    <mergeCell ref="G79:I79"/>
    <mergeCell ref="B70:E70"/>
    <mergeCell ref="H71:I75"/>
    <mergeCell ref="H49:I49"/>
    <mergeCell ref="E51:G51"/>
    <mergeCell ref="H51:I51"/>
    <mergeCell ref="A53:D53"/>
    <mergeCell ref="H53:I53"/>
    <mergeCell ref="E45:G45"/>
    <mergeCell ref="H45:I45"/>
    <mergeCell ref="A47:D47"/>
    <mergeCell ref="E47:G47"/>
    <mergeCell ref="H47:I47"/>
    <mergeCell ref="A58:B58"/>
    <mergeCell ref="C58:D58"/>
    <mergeCell ref="F58:I58"/>
    <mergeCell ref="C59:D59"/>
    <mergeCell ref="F59:G59"/>
    <mergeCell ref="A60:B60"/>
    <mergeCell ref="C60:I60"/>
    <mergeCell ref="C67:H67"/>
    <mergeCell ref="A62:B62"/>
    <mergeCell ref="C62:E62"/>
    <mergeCell ref="H62:I62"/>
    <mergeCell ref="A64:B64"/>
    <mergeCell ref="C64:I64"/>
    <mergeCell ref="A66:B66"/>
    <mergeCell ref="C66:I66"/>
  </mergeCells>
  <dataValidations count="1">
    <dataValidation allowBlank="1" sqref="J1:IV65536 G80:I65536 A1:B30 C22:I30 D1:I11 G70:I75 D13:I20 C1:C20 A70:F65536 H31:I34 H35 H36:I42 E52:G69 B52:D52 B54:D54 A52:A54 H44:H69 I44:I50 I52 I54"/>
  </dataValidations>
  <hyperlinks>
    <hyperlink ref="C21" r:id="rId1" display="www.crosig.hr"/>
  </hyperlinks>
  <printOptions/>
  <pageMargins left="0.75" right="0.75" top="1" bottom="1" header="0.5" footer="0.5"/>
  <pageSetup horizontalDpi="600" verticalDpi="600" orientation="portrait" paperSize="9" scale="69" r:id="rId2"/>
  <ignoredErrors>
    <ignoredError sqref="C6:D10 H35 H37 H39 H41 H43 H45 H47 H49 H51 H53 H55 H31:I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tabSelected="1" view="pageBreakPreview" zoomScaleSheetLayoutView="10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K127" sqref="K127"/>
    </sheetView>
  </sheetViews>
  <sheetFormatPr defaultColWidth="9.140625" defaultRowHeight="12.75"/>
  <cols>
    <col min="5" max="5" width="20.8515625" style="0" customWidth="1"/>
    <col min="7" max="9" width="9.140625" style="0" customWidth="1"/>
    <col min="10" max="10" width="9.28125" style="0" bestFit="1" customWidth="1"/>
    <col min="11" max="12" width="9.421875" style="0" bestFit="1" customWidth="1"/>
    <col min="13" max="13" width="12.8515625" style="0" customWidth="1"/>
    <col min="14" max="15" width="12.7109375" style="0" bestFit="1" customWidth="1"/>
  </cols>
  <sheetData>
    <row r="1" spans="1:12" ht="27" customHeight="1">
      <c r="A1" s="275" t="s">
        <v>203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5"/>
    </row>
    <row r="2" spans="1:12" ht="12.75">
      <c r="A2" s="277" t="s">
        <v>400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5"/>
    </row>
    <row r="3" spans="1:12" ht="12.75">
      <c r="A3" s="127"/>
      <c r="B3" s="128"/>
      <c r="C3" s="128"/>
      <c r="D3" s="128"/>
      <c r="E3" s="128"/>
      <c r="F3" s="282"/>
      <c r="G3" s="282"/>
      <c r="H3" s="129"/>
      <c r="I3" s="128"/>
      <c r="J3" s="128"/>
      <c r="K3" s="282" t="s">
        <v>60</v>
      </c>
      <c r="L3" s="282"/>
    </row>
    <row r="4" spans="1:12" ht="12.75">
      <c r="A4" s="264" t="s">
        <v>1</v>
      </c>
      <c r="B4" s="265"/>
      <c r="C4" s="265"/>
      <c r="D4" s="265"/>
      <c r="E4" s="266"/>
      <c r="F4" s="270" t="s">
        <v>223</v>
      </c>
      <c r="G4" s="272" t="s">
        <v>255</v>
      </c>
      <c r="H4" s="273"/>
      <c r="I4" s="274"/>
      <c r="J4" s="272" t="s">
        <v>256</v>
      </c>
      <c r="K4" s="273"/>
      <c r="L4" s="274"/>
    </row>
    <row r="5" spans="1:12" ht="13.5" thickBot="1">
      <c r="A5" s="267"/>
      <c r="B5" s="268"/>
      <c r="C5" s="268"/>
      <c r="D5" s="268"/>
      <c r="E5" s="269"/>
      <c r="F5" s="271"/>
      <c r="G5" s="24" t="s">
        <v>361</v>
      </c>
      <c r="H5" s="25" t="s">
        <v>362</v>
      </c>
      <c r="I5" s="26" t="s">
        <v>363</v>
      </c>
      <c r="J5" s="24" t="s">
        <v>361</v>
      </c>
      <c r="K5" s="25" t="s">
        <v>362</v>
      </c>
      <c r="L5" s="26" t="s">
        <v>363</v>
      </c>
    </row>
    <row r="6" spans="1:12" ht="12.75">
      <c r="A6" s="279">
        <v>1</v>
      </c>
      <c r="B6" s="280"/>
      <c r="C6" s="280"/>
      <c r="D6" s="280"/>
      <c r="E6" s="281"/>
      <c r="F6" s="27">
        <v>2</v>
      </c>
      <c r="G6" s="28">
        <v>3</v>
      </c>
      <c r="H6" s="29">
        <v>4</v>
      </c>
      <c r="I6" s="30" t="s">
        <v>58</v>
      </c>
      <c r="J6" s="28">
        <v>6</v>
      </c>
      <c r="K6" s="29">
        <v>7</v>
      </c>
      <c r="L6" s="30" t="s">
        <v>59</v>
      </c>
    </row>
    <row r="7" spans="1:12" ht="12.75">
      <c r="A7" s="261" t="s">
        <v>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3"/>
    </row>
    <row r="8" spans="1:15" ht="12.75">
      <c r="A8" s="253" t="s">
        <v>155</v>
      </c>
      <c r="B8" s="259"/>
      <c r="C8" s="259"/>
      <c r="D8" s="254"/>
      <c r="E8" s="260"/>
      <c r="F8" s="13">
        <v>1</v>
      </c>
      <c r="G8" s="57">
        <f>G9+G10</f>
        <v>0</v>
      </c>
      <c r="H8" s="58">
        <f>H9+H10</f>
        <v>0</v>
      </c>
      <c r="I8" s="59">
        <f>SUM(G8:H8)</f>
        <v>0</v>
      </c>
      <c r="J8" s="57">
        <f>J9+J10</f>
        <v>0</v>
      </c>
      <c r="K8" s="58">
        <f>K9+K10</f>
        <v>0</v>
      </c>
      <c r="L8" s="59">
        <f>SUM(J8:K8)</f>
        <v>0</v>
      </c>
      <c r="N8" s="125"/>
      <c r="O8" s="56"/>
    </row>
    <row r="9" spans="1:15" ht="12.75">
      <c r="A9" s="235" t="s">
        <v>313</v>
      </c>
      <c r="B9" s="236"/>
      <c r="C9" s="236"/>
      <c r="D9" s="236"/>
      <c r="E9" s="237"/>
      <c r="F9" s="14">
        <v>2</v>
      </c>
      <c r="G9" s="60"/>
      <c r="H9" s="61"/>
      <c r="I9" s="62">
        <f>SUM(G9:H9)</f>
        <v>0</v>
      </c>
      <c r="J9" s="60"/>
      <c r="K9" s="61"/>
      <c r="L9" s="62">
        <f aca="true" t="shared" si="0" ref="L9:L72">SUM(J9:K9)</f>
        <v>0</v>
      </c>
      <c r="N9" s="125"/>
      <c r="O9" s="56"/>
    </row>
    <row r="10" spans="1:15" ht="12.75">
      <c r="A10" s="235" t="s">
        <v>314</v>
      </c>
      <c r="B10" s="236"/>
      <c r="C10" s="236"/>
      <c r="D10" s="236"/>
      <c r="E10" s="237"/>
      <c r="F10" s="14">
        <v>3</v>
      </c>
      <c r="G10" s="60"/>
      <c r="H10" s="61"/>
      <c r="I10" s="62">
        <f>SUM(G10:H10)</f>
        <v>0</v>
      </c>
      <c r="J10" s="60"/>
      <c r="K10" s="61"/>
      <c r="L10" s="62">
        <f t="shared" si="0"/>
        <v>0</v>
      </c>
      <c r="N10" s="125"/>
      <c r="O10" s="56"/>
    </row>
    <row r="11" spans="1:15" ht="12.75">
      <c r="A11" s="238" t="s">
        <v>156</v>
      </c>
      <c r="B11" s="239"/>
      <c r="C11" s="239"/>
      <c r="D11" s="236"/>
      <c r="E11" s="237"/>
      <c r="F11" s="14">
        <v>4</v>
      </c>
      <c r="G11" s="63">
        <f>G12+G13</f>
        <v>87669.66</v>
      </c>
      <c r="H11" s="64">
        <f>H12+H13</f>
        <v>61956051.489999995</v>
      </c>
      <c r="I11" s="62">
        <f aca="true" t="shared" si="1" ref="I11:I72">SUM(G11:H11)</f>
        <v>62043721.14999999</v>
      </c>
      <c r="J11" s="63">
        <f>J12+J13</f>
        <v>55878.15</v>
      </c>
      <c r="K11" s="65">
        <f>K12+K13</f>
        <v>64042908.67</v>
      </c>
      <c r="L11" s="62">
        <f t="shared" si="0"/>
        <v>64098786.82</v>
      </c>
      <c r="M11" s="56"/>
      <c r="N11" s="125"/>
      <c r="O11" s="56"/>
    </row>
    <row r="12" spans="1:15" ht="12.75">
      <c r="A12" s="235" t="s">
        <v>315</v>
      </c>
      <c r="B12" s="236"/>
      <c r="C12" s="236"/>
      <c r="D12" s="236"/>
      <c r="E12" s="237"/>
      <c r="F12" s="14">
        <v>5</v>
      </c>
      <c r="G12" s="60">
        <v>0</v>
      </c>
      <c r="H12" s="66">
        <v>37775869</v>
      </c>
      <c r="I12" s="62">
        <f>SUM(G12:H12)</f>
        <v>37775869</v>
      </c>
      <c r="J12" s="60">
        <v>0</v>
      </c>
      <c r="K12" s="61">
        <v>35983906</v>
      </c>
      <c r="L12" s="62">
        <f t="shared" si="0"/>
        <v>35983906</v>
      </c>
      <c r="N12" s="125"/>
      <c r="O12" s="56"/>
    </row>
    <row r="13" spans="1:15" ht="12.75">
      <c r="A13" s="235" t="s">
        <v>316</v>
      </c>
      <c r="B13" s="236"/>
      <c r="C13" s="236"/>
      <c r="D13" s="236"/>
      <c r="E13" s="237"/>
      <c r="F13" s="14">
        <v>6</v>
      </c>
      <c r="G13" s="60">
        <v>87669.66</v>
      </c>
      <c r="H13" s="66">
        <v>24180182.49</v>
      </c>
      <c r="I13" s="62">
        <f>SUM(G13:H13)</f>
        <v>24267852.15</v>
      </c>
      <c r="J13" s="60">
        <v>55878.15</v>
      </c>
      <c r="K13" s="61">
        <v>28059002.67</v>
      </c>
      <c r="L13" s="62">
        <f t="shared" si="0"/>
        <v>28114880.82</v>
      </c>
      <c r="N13" s="125"/>
      <c r="O13" s="56"/>
    </row>
    <row r="14" spans="1:15" ht="12.75">
      <c r="A14" s="238" t="s">
        <v>157</v>
      </c>
      <c r="B14" s="239"/>
      <c r="C14" s="239"/>
      <c r="D14" s="236"/>
      <c r="E14" s="237"/>
      <c r="F14" s="14">
        <v>7</v>
      </c>
      <c r="G14" s="63">
        <f>G15+G16+G17</f>
        <v>4515261.55</v>
      </c>
      <c r="H14" s="64">
        <f>H15+H16+H17</f>
        <v>1637560228.22</v>
      </c>
      <c r="I14" s="62">
        <f t="shared" si="1"/>
        <v>1642075489.77</v>
      </c>
      <c r="J14" s="63">
        <f>J15+J16+J17</f>
        <v>4148629.59</v>
      </c>
      <c r="K14" s="64">
        <f>K15+K16+K17</f>
        <v>1355038593.46</v>
      </c>
      <c r="L14" s="62">
        <f t="shared" si="0"/>
        <v>1359187223.05</v>
      </c>
      <c r="N14" s="125"/>
      <c r="O14" s="56"/>
    </row>
    <row r="15" spans="1:15" ht="12.75">
      <c r="A15" s="235" t="s">
        <v>317</v>
      </c>
      <c r="B15" s="236"/>
      <c r="C15" s="236"/>
      <c r="D15" s="236"/>
      <c r="E15" s="237"/>
      <c r="F15" s="14">
        <v>8</v>
      </c>
      <c r="G15" s="60">
        <v>3637269.65</v>
      </c>
      <c r="H15" s="66">
        <v>1524026254.63</v>
      </c>
      <c r="I15" s="62">
        <f t="shared" si="1"/>
        <v>1527663524.2800002</v>
      </c>
      <c r="J15" s="60">
        <v>3301623.08</v>
      </c>
      <c r="K15" s="66">
        <v>1259625552.75</v>
      </c>
      <c r="L15" s="62">
        <f t="shared" si="0"/>
        <v>1262927175.83</v>
      </c>
      <c r="N15" s="125"/>
      <c r="O15" s="56"/>
    </row>
    <row r="16" spans="1:15" ht="12.75">
      <c r="A16" s="235" t="s">
        <v>318</v>
      </c>
      <c r="B16" s="236"/>
      <c r="C16" s="236"/>
      <c r="D16" s="236"/>
      <c r="E16" s="237"/>
      <c r="F16" s="14">
        <v>9</v>
      </c>
      <c r="G16" s="60">
        <v>791706.0499999999</v>
      </c>
      <c r="H16" s="66">
        <v>68242235.5</v>
      </c>
      <c r="I16" s="62">
        <f t="shared" si="1"/>
        <v>69033941.55</v>
      </c>
      <c r="J16" s="60">
        <v>789480.11</v>
      </c>
      <c r="K16" s="66">
        <v>49498712.16</v>
      </c>
      <c r="L16" s="62">
        <f t="shared" si="0"/>
        <v>50288192.269999996</v>
      </c>
      <c r="N16" s="125"/>
      <c r="O16" s="56"/>
    </row>
    <row r="17" spans="1:15" ht="12.75">
      <c r="A17" s="235" t="s">
        <v>319</v>
      </c>
      <c r="B17" s="236"/>
      <c r="C17" s="236"/>
      <c r="D17" s="236"/>
      <c r="E17" s="237"/>
      <c r="F17" s="14">
        <v>10</v>
      </c>
      <c r="G17" s="60">
        <v>86285.85</v>
      </c>
      <c r="H17" s="66">
        <v>45291738.09</v>
      </c>
      <c r="I17" s="62">
        <f t="shared" si="1"/>
        <v>45378023.940000005</v>
      </c>
      <c r="J17" s="60">
        <v>57526.4</v>
      </c>
      <c r="K17" s="66">
        <v>45914328.550000004</v>
      </c>
      <c r="L17" s="62">
        <f t="shared" si="0"/>
        <v>45971854.95</v>
      </c>
      <c r="N17" s="125"/>
      <c r="O17" s="56"/>
    </row>
    <row r="18" spans="1:15" ht="12.75">
      <c r="A18" s="238" t="s">
        <v>158</v>
      </c>
      <c r="B18" s="239"/>
      <c r="C18" s="239"/>
      <c r="D18" s="236"/>
      <c r="E18" s="237"/>
      <c r="F18" s="14">
        <v>11</v>
      </c>
      <c r="G18" s="63">
        <f>G19+G20+G24+G43</f>
        <v>2238295254.5000005</v>
      </c>
      <c r="H18" s="64">
        <f>H19+H20+H24+H43</f>
        <v>3946743377.69</v>
      </c>
      <c r="I18" s="62">
        <f t="shared" si="1"/>
        <v>6185038632.190001</v>
      </c>
      <c r="J18" s="63">
        <f>J19+J20+J24+J43</f>
        <v>2338761783.3300004</v>
      </c>
      <c r="K18" s="64">
        <f>K19+K20+K24+K43</f>
        <v>3987956612.0499997</v>
      </c>
      <c r="L18" s="62">
        <f t="shared" si="0"/>
        <v>6326718395.38</v>
      </c>
      <c r="N18" s="125"/>
      <c r="O18" s="56"/>
    </row>
    <row r="19" spans="1:15" ht="25.5" customHeight="1">
      <c r="A19" s="238" t="s">
        <v>320</v>
      </c>
      <c r="B19" s="239"/>
      <c r="C19" s="239"/>
      <c r="D19" s="236"/>
      <c r="E19" s="237"/>
      <c r="F19" s="14">
        <v>12</v>
      </c>
      <c r="G19" s="60">
        <v>438080.56</v>
      </c>
      <c r="H19" s="66">
        <v>798517620.3400002</v>
      </c>
      <c r="I19" s="126">
        <f t="shared" si="1"/>
        <v>798955700.9000001</v>
      </c>
      <c r="J19" s="60">
        <v>428962.36</v>
      </c>
      <c r="K19" s="66">
        <v>608630430.79</v>
      </c>
      <c r="L19" s="62">
        <f t="shared" si="0"/>
        <v>609059393.15</v>
      </c>
      <c r="N19" s="125"/>
      <c r="O19" s="56"/>
    </row>
    <row r="20" spans="1:15" ht="21" customHeight="1">
      <c r="A20" s="238" t="s">
        <v>159</v>
      </c>
      <c r="B20" s="239"/>
      <c r="C20" s="239"/>
      <c r="D20" s="236"/>
      <c r="E20" s="237"/>
      <c r="F20" s="14">
        <v>13</v>
      </c>
      <c r="G20" s="63">
        <f>SUM(G21:G23)</f>
        <v>0</v>
      </c>
      <c r="H20" s="64">
        <f>SUM(H21:H23)</f>
        <v>15215160.820000034</v>
      </c>
      <c r="I20" s="62">
        <f t="shared" si="1"/>
        <v>15215160.820000034</v>
      </c>
      <c r="J20" s="63">
        <f>SUM(J21:J23)</f>
        <v>0</v>
      </c>
      <c r="K20" s="64">
        <f>SUM(K21:K23)</f>
        <v>16770761.94999997</v>
      </c>
      <c r="L20" s="62">
        <f t="shared" si="0"/>
        <v>16770761.94999997</v>
      </c>
      <c r="N20" s="125"/>
      <c r="O20" s="56"/>
    </row>
    <row r="21" spans="1:15" ht="12.75">
      <c r="A21" s="235" t="s">
        <v>321</v>
      </c>
      <c r="B21" s="236"/>
      <c r="C21" s="236"/>
      <c r="D21" s="236"/>
      <c r="E21" s="237"/>
      <c r="F21" s="14">
        <v>14</v>
      </c>
      <c r="G21" s="60">
        <v>0</v>
      </c>
      <c r="H21" s="66">
        <v>0.3400000333786011</v>
      </c>
      <c r="I21" s="62">
        <f t="shared" si="1"/>
        <v>0.3400000333786011</v>
      </c>
      <c r="J21" s="60">
        <v>0</v>
      </c>
      <c r="K21" s="61">
        <v>0.15999996662139893</v>
      </c>
      <c r="L21" s="62">
        <f t="shared" si="0"/>
        <v>0.15999996662139893</v>
      </c>
      <c r="N21" s="125"/>
      <c r="O21" s="56"/>
    </row>
    <row r="22" spans="1:15" ht="12.75">
      <c r="A22" s="235" t="s">
        <v>322</v>
      </c>
      <c r="B22" s="236"/>
      <c r="C22" s="236"/>
      <c r="D22" s="236"/>
      <c r="E22" s="237"/>
      <c r="F22" s="14">
        <v>15</v>
      </c>
      <c r="G22" s="60">
        <v>0</v>
      </c>
      <c r="H22" s="66">
        <v>15075967</v>
      </c>
      <c r="I22" s="62">
        <f t="shared" si="1"/>
        <v>15075967</v>
      </c>
      <c r="J22" s="60">
        <v>0</v>
      </c>
      <c r="K22" s="61">
        <v>15182527.790000003</v>
      </c>
      <c r="L22" s="62">
        <f t="shared" si="0"/>
        <v>15182527.790000003</v>
      </c>
      <c r="N22" s="125"/>
      <c r="O22" s="56"/>
    </row>
    <row r="23" spans="1:15" ht="12.75">
      <c r="A23" s="235" t="s">
        <v>323</v>
      </c>
      <c r="B23" s="236"/>
      <c r="C23" s="236"/>
      <c r="D23" s="236"/>
      <c r="E23" s="237"/>
      <c r="F23" s="14">
        <v>16</v>
      </c>
      <c r="G23" s="60">
        <v>0</v>
      </c>
      <c r="H23" s="66">
        <v>139193.48</v>
      </c>
      <c r="I23" s="62">
        <f t="shared" si="1"/>
        <v>139193.48</v>
      </c>
      <c r="J23" s="60">
        <v>0</v>
      </c>
      <c r="K23" s="61">
        <v>1588234</v>
      </c>
      <c r="L23" s="62">
        <f t="shared" si="0"/>
        <v>1588234</v>
      </c>
      <c r="N23" s="125"/>
      <c r="O23" s="56"/>
    </row>
    <row r="24" spans="1:15" ht="12.75">
      <c r="A24" s="238" t="s">
        <v>160</v>
      </c>
      <c r="B24" s="239"/>
      <c r="C24" s="239"/>
      <c r="D24" s="236"/>
      <c r="E24" s="237"/>
      <c r="F24" s="14">
        <v>17</v>
      </c>
      <c r="G24" s="63">
        <f>G25+G28+G33+G39</f>
        <v>2237857173.9400005</v>
      </c>
      <c r="H24" s="65">
        <f>H25+H28+H33+H39</f>
        <v>3133010596.5299997</v>
      </c>
      <c r="I24" s="62">
        <f t="shared" si="1"/>
        <v>5370867770.47</v>
      </c>
      <c r="J24" s="63">
        <f>J25+J28+J33+J39</f>
        <v>2338332820.9700003</v>
      </c>
      <c r="K24" s="65">
        <f>K25+K28+K33+K39</f>
        <v>3362555419.31</v>
      </c>
      <c r="L24" s="62">
        <f t="shared" si="0"/>
        <v>5700888240.280001</v>
      </c>
      <c r="N24" s="125"/>
      <c r="O24" s="56"/>
    </row>
    <row r="25" spans="1:15" ht="12.75">
      <c r="A25" s="235" t="s">
        <v>161</v>
      </c>
      <c r="B25" s="236"/>
      <c r="C25" s="236"/>
      <c r="D25" s="236"/>
      <c r="E25" s="237"/>
      <c r="F25" s="14">
        <v>18</v>
      </c>
      <c r="G25" s="63">
        <f>G26+G27</f>
        <v>1371473094.98</v>
      </c>
      <c r="H25" s="65">
        <f>H26+H27</f>
        <v>1017196317</v>
      </c>
      <c r="I25" s="62">
        <f>SUM(G25:H25)</f>
        <v>2388669411.98</v>
      </c>
      <c r="J25" s="63">
        <f>J26+J27</f>
        <v>1645372056.83</v>
      </c>
      <c r="K25" s="65">
        <f>K26+K27</f>
        <v>1245908538.06</v>
      </c>
      <c r="L25" s="62">
        <f t="shared" si="0"/>
        <v>2891280594.89</v>
      </c>
      <c r="N25" s="125"/>
      <c r="O25" s="56"/>
    </row>
    <row r="26" spans="1:15" ht="22.5" customHeight="1">
      <c r="A26" s="235" t="s">
        <v>324</v>
      </c>
      <c r="B26" s="236"/>
      <c r="C26" s="236"/>
      <c r="D26" s="236"/>
      <c r="E26" s="237"/>
      <c r="F26" s="14">
        <v>19</v>
      </c>
      <c r="G26" s="60">
        <v>1371473094.98</v>
      </c>
      <c r="H26" s="61">
        <v>985897008.54</v>
      </c>
      <c r="I26" s="62">
        <f t="shared" si="1"/>
        <v>2357370103.52</v>
      </c>
      <c r="J26" s="60">
        <v>1645372056.83</v>
      </c>
      <c r="K26" s="61">
        <v>1217021140.32</v>
      </c>
      <c r="L26" s="62">
        <f t="shared" si="0"/>
        <v>2862393197.1499996</v>
      </c>
      <c r="N26" s="125"/>
      <c r="O26" s="56"/>
    </row>
    <row r="27" spans="1:15" ht="12.75">
      <c r="A27" s="235" t="s">
        <v>325</v>
      </c>
      <c r="B27" s="236"/>
      <c r="C27" s="236"/>
      <c r="D27" s="236"/>
      <c r="E27" s="237"/>
      <c r="F27" s="14">
        <v>20</v>
      </c>
      <c r="G27" s="60">
        <v>0</v>
      </c>
      <c r="H27" s="61">
        <v>31299308.46</v>
      </c>
      <c r="I27" s="62">
        <f t="shared" si="1"/>
        <v>31299308.46</v>
      </c>
      <c r="J27" s="60">
        <v>0</v>
      </c>
      <c r="K27" s="61">
        <v>28887397.74</v>
      </c>
      <c r="L27" s="62">
        <f t="shared" si="0"/>
        <v>28887397.74</v>
      </c>
      <c r="N27" s="125"/>
      <c r="O27" s="56"/>
    </row>
    <row r="28" spans="1:15" ht="12.75">
      <c r="A28" s="235" t="s">
        <v>162</v>
      </c>
      <c r="B28" s="236"/>
      <c r="C28" s="236"/>
      <c r="D28" s="236"/>
      <c r="E28" s="237"/>
      <c r="F28" s="14">
        <v>21</v>
      </c>
      <c r="G28" s="63">
        <f>SUM(G29:G32)</f>
        <v>36965120.64</v>
      </c>
      <c r="H28" s="65">
        <f>SUM(H29:H32)</f>
        <v>158174138.29999998</v>
      </c>
      <c r="I28" s="62">
        <f>SUM(G28:H28)</f>
        <v>195139258.94</v>
      </c>
      <c r="J28" s="63">
        <f>SUM(J29:J32)</f>
        <v>44798630.47</v>
      </c>
      <c r="K28" s="65">
        <f>SUM(K29:K32)</f>
        <v>251403405.78000003</v>
      </c>
      <c r="L28" s="62">
        <f t="shared" si="0"/>
        <v>296202036.25</v>
      </c>
      <c r="N28" s="125"/>
      <c r="O28" s="56"/>
    </row>
    <row r="29" spans="1:15" ht="12.75">
      <c r="A29" s="235" t="s">
        <v>326</v>
      </c>
      <c r="B29" s="236"/>
      <c r="C29" s="236"/>
      <c r="D29" s="236"/>
      <c r="E29" s="237"/>
      <c r="F29" s="14">
        <v>22</v>
      </c>
      <c r="G29" s="60">
        <v>34865893.08</v>
      </c>
      <c r="H29" s="61">
        <v>116658302.66999999</v>
      </c>
      <c r="I29" s="62">
        <f t="shared" si="1"/>
        <v>151524195.75</v>
      </c>
      <c r="J29" s="60">
        <v>34232695.06</v>
      </c>
      <c r="K29" s="61">
        <v>219560712.45000002</v>
      </c>
      <c r="L29" s="62">
        <f t="shared" si="0"/>
        <v>253793407.51000002</v>
      </c>
      <c r="N29" s="125"/>
      <c r="O29" s="56"/>
    </row>
    <row r="30" spans="1:15" ht="24" customHeight="1">
      <c r="A30" s="235" t="s">
        <v>327</v>
      </c>
      <c r="B30" s="236"/>
      <c r="C30" s="236"/>
      <c r="D30" s="236"/>
      <c r="E30" s="237"/>
      <c r="F30" s="14">
        <v>23</v>
      </c>
      <c r="G30" s="60">
        <v>0</v>
      </c>
      <c r="H30" s="61">
        <v>3522450</v>
      </c>
      <c r="I30" s="62">
        <f t="shared" si="1"/>
        <v>3522450</v>
      </c>
      <c r="J30" s="60">
        <v>8353441.91</v>
      </c>
      <c r="K30" s="61">
        <v>7083624</v>
      </c>
      <c r="L30" s="62">
        <f t="shared" si="0"/>
        <v>15437065.91</v>
      </c>
      <c r="N30" s="125"/>
      <c r="O30" s="56"/>
    </row>
    <row r="31" spans="1:15" ht="12.75">
      <c r="A31" s="235" t="s">
        <v>328</v>
      </c>
      <c r="B31" s="236"/>
      <c r="C31" s="236"/>
      <c r="D31" s="236"/>
      <c r="E31" s="237"/>
      <c r="F31" s="14">
        <v>24</v>
      </c>
      <c r="G31" s="60">
        <v>2099227.56</v>
      </c>
      <c r="H31" s="61">
        <v>37993385.63</v>
      </c>
      <c r="I31" s="62">
        <f t="shared" si="1"/>
        <v>40092613.190000005</v>
      </c>
      <c r="J31" s="60">
        <v>2212493.5</v>
      </c>
      <c r="K31" s="61">
        <v>24759069.33</v>
      </c>
      <c r="L31" s="62">
        <f t="shared" si="0"/>
        <v>26971562.83</v>
      </c>
      <c r="N31" s="125"/>
      <c r="O31" s="56"/>
    </row>
    <row r="32" spans="1:15" ht="12.75">
      <c r="A32" s="235" t="s">
        <v>329</v>
      </c>
      <c r="B32" s="236"/>
      <c r="C32" s="236"/>
      <c r="D32" s="236"/>
      <c r="E32" s="237"/>
      <c r="F32" s="14">
        <v>25</v>
      </c>
      <c r="G32" s="60">
        <v>0</v>
      </c>
      <c r="H32" s="61">
        <v>0</v>
      </c>
      <c r="I32" s="62">
        <f t="shared" si="1"/>
        <v>0</v>
      </c>
      <c r="J32" s="60">
        <v>0</v>
      </c>
      <c r="K32" s="61">
        <v>0</v>
      </c>
      <c r="L32" s="62">
        <f t="shared" si="0"/>
        <v>0</v>
      </c>
      <c r="N32" s="125"/>
      <c r="O32" s="56"/>
    </row>
    <row r="33" spans="1:15" ht="12.75">
      <c r="A33" s="235" t="s">
        <v>163</v>
      </c>
      <c r="B33" s="236"/>
      <c r="C33" s="236"/>
      <c r="D33" s="236"/>
      <c r="E33" s="237"/>
      <c r="F33" s="14">
        <v>26</v>
      </c>
      <c r="G33" s="63">
        <f>SUM(G34:G38)</f>
        <v>302074884.12</v>
      </c>
      <c r="H33" s="65">
        <f>SUM(H34:H38)</f>
        <v>676308327.67</v>
      </c>
      <c r="I33" s="62">
        <f t="shared" si="1"/>
        <v>978383211.79</v>
      </c>
      <c r="J33" s="63">
        <f>SUM(J34:J38)</f>
        <v>98613450.67</v>
      </c>
      <c r="K33" s="65">
        <f>SUM(K34:K38)</f>
        <v>613659684.24</v>
      </c>
      <c r="L33" s="62">
        <f t="shared" si="0"/>
        <v>712273134.91</v>
      </c>
      <c r="N33" s="125"/>
      <c r="O33" s="56"/>
    </row>
    <row r="34" spans="1:15" ht="12.75">
      <c r="A34" s="235" t="s">
        <v>330</v>
      </c>
      <c r="B34" s="236"/>
      <c r="C34" s="236"/>
      <c r="D34" s="236"/>
      <c r="E34" s="237"/>
      <c r="F34" s="14">
        <v>27</v>
      </c>
      <c r="G34" s="60">
        <v>0</v>
      </c>
      <c r="H34" s="61">
        <v>26835009.11</v>
      </c>
      <c r="I34" s="62">
        <f t="shared" si="1"/>
        <v>26835009.11</v>
      </c>
      <c r="J34" s="60">
        <v>0</v>
      </c>
      <c r="K34" s="61">
        <v>22361012.04</v>
      </c>
      <c r="L34" s="62">
        <f t="shared" si="0"/>
        <v>22361012.04</v>
      </c>
      <c r="N34" s="125"/>
      <c r="O34" s="56"/>
    </row>
    <row r="35" spans="1:15" ht="24" customHeight="1">
      <c r="A35" s="235" t="s">
        <v>331</v>
      </c>
      <c r="B35" s="236"/>
      <c r="C35" s="236"/>
      <c r="D35" s="236"/>
      <c r="E35" s="237"/>
      <c r="F35" s="14">
        <v>28</v>
      </c>
      <c r="G35" s="60">
        <v>122744891.19</v>
      </c>
      <c r="H35" s="61">
        <v>161489246.63</v>
      </c>
      <c r="I35" s="62">
        <f t="shared" si="1"/>
        <v>284234137.82</v>
      </c>
      <c r="J35" s="60">
        <v>79886386.43</v>
      </c>
      <c r="K35" s="61">
        <v>114283474.26</v>
      </c>
      <c r="L35" s="62">
        <f t="shared" si="0"/>
        <v>194169860.69</v>
      </c>
      <c r="N35" s="125"/>
      <c r="O35" s="56"/>
    </row>
    <row r="36" spans="1:15" ht="12.75">
      <c r="A36" s="235" t="s">
        <v>332</v>
      </c>
      <c r="B36" s="236"/>
      <c r="C36" s="236"/>
      <c r="D36" s="236"/>
      <c r="E36" s="237"/>
      <c r="F36" s="14">
        <v>29</v>
      </c>
      <c r="G36" s="60">
        <v>0</v>
      </c>
      <c r="H36" s="61">
        <v>0</v>
      </c>
      <c r="I36" s="62">
        <f t="shared" si="1"/>
        <v>0</v>
      </c>
      <c r="J36" s="60">
        <v>0</v>
      </c>
      <c r="K36" s="61">
        <v>0</v>
      </c>
      <c r="L36" s="62">
        <f t="shared" si="0"/>
        <v>0</v>
      </c>
      <c r="N36" s="125"/>
      <c r="O36" s="56"/>
    </row>
    <row r="37" spans="1:15" ht="12.75">
      <c r="A37" s="235" t="s">
        <v>333</v>
      </c>
      <c r="B37" s="236"/>
      <c r="C37" s="236"/>
      <c r="D37" s="236"/>
      <c r="E37" s="237"/>
      <c r="F37" s="14">
        <v>30</v>
      </c>
      <c r="G37" s="60">
        <v>179329992.93</v>
      </c>
      <c r="H37" s="61">
        <v>487984071.92999995</v>
      </c>
      <c r="I37" s="62">
        <f t="shared" si="1"/>
        <v>667314064.8599999</v>
      </c>
      <c r="J37" s="60">
        <v>18727064.24</v>
      </c>
      <c r="K37" s="61">
        <v>477015197.94</v>
      </c>
      <c r="L37" s="62">
        <f t="shared" si="0"/>
        <v>495742262.18</v>
      </c>
      <c r="N37" s="125"/>
      <c r="O37" s="56"/>
    </row>
    <row r="38" spans="1:15" ht="12.75">
      <c r="A38" s="235" t="s">
        <v>334</v>
      </c>
      <c r="B38" s="236"/>
      <c r="C38" s="236"/>
      <c r="D38" s="236"/>
      <c r="E38" s="237"/>
      <c r="F38" s="14">
        <v>31</v>
      </c>
      <c r="G38" s="60">
        <v>0</v>
      </c>
      <c r="H38" s="61">
        <v>0</v>
      </c>
      <c r="I38" s="62">
        <f t="shared" si="1"/>
        <v>0</v>
      </c>
      <c r="J38" s="60">
        <v>0</v>
      </c>
      <c r="K38" s="61">
        <v>0</v>
      </c>
      <c r="L38" s="62">
        <f t="shared" si="0"/>
        <v>0</v>
      </c>
      <c r="N38" s="125"/>
      <c r="O38" s="56"/>
    </row>
    <row r="39" spans="1:15" ht="12.75">
      <c r="A39" s="235" t="s">
        <v>164</v>
      </c>
      <c r="B39" s="236"/>
      <c r="C39" s="236"/>
      <c r="D39" s="236"/>
      <c r="E39" s="237"/>
      <c r="F39" s="14">
        <v>32</v>
      </c>
      <c r="G39" s="63">
        <f>SUM(G40:G42)</f>
        <v>527344074.20000005</v>
      </c>
      <c r="H39" s="65">
        <f>SUM(H40:H42)</f>
        <v>1281331813.56</v>
      </c>
      <c r="I39" s="62">
        <f>SUM(G39:H39)</f>
        <v>1808675887.76</v>
      </c>
      <c r="J39" s="63">
        <f>SUM(J40:J42)</f>
        <v>549548683.0000001</v>
      </c>
      <c r="K39" s="65">
        <f>SUM(K40:K42)</f>
        <v>1251583791.23</v>
      </c>
      <c r="L39" s="62">
        <f t="shared" si="0"/>
        <v>1801132474.23</v>
      </c>
      <c r="N39" s="125"/>
      <c r="O39" s="56"/>
    </row>
    <row r="40" spans="1:15" ht="12.75">
      <c r="A40" s="235" t="s">
        <v>335</v>
      </c>
      <c r="B40" s="236"/>
      <c r="C40" s="236"/>
      <c r="D40" s="236"/>
      <c r="E40" s="237"/>
      <c r="F40" s="14">
        <v>33</v>
      </c>
      <c r="G40" s="60">
        <v>443666956.77000004</v>
      </c>
      <c r="H40" s="61">
        <v>1097705651.19</v>
      </c>
      <c r="I40" s="62">
        <f t="shared" si="1"/>
        <v>1541372607.96</v>
      </c>
      <c r="J40" s="60">
        <v>432221176.76000005</v>
      </c>
      <c r="K40" s="61">
        <v>959792228.77</v>
      </c>
      <c r="L40" s="62">
        <f t="shared" si="0"/>
        <v>1392013405.53</v>
      </c>
      <c r="N40" s="125"/>
      <c r="O40" s="56"/>
    </row>
    <row r="41" spans="1:15" ht="12.75">
      <c r="A41" s="235" t="s">
        <v>336</v>
      </c>
      <c r="B41" s="236"/>
      <c r="C41" s="236"/>
      <c r="D41" s="236"/>
      <c r="E41" s="237"/>
      <c r="F41" s="14">
        <v>34</v>
      </c>
      <c r="G41" s="60">
        <v>79455133.36</v>
      </c>
      <c r="H41" s="61">
        <v>175512225.30999997</v>
      </c>
      <c r="I41" s="62">
        <f t="shared" si="1"/>
        <v>254967358.66999996</v>
      </c>
      <c r="J41" s="60">
        <v>62902843.41</v>
      </c>
      <c r="K41" s="61">
        <v>286479219.07</v>
      </c>
      <c r="L41" s="62">
        <f t="shared" si="0"/>
        <v>349382062.48</v>
      </c>
      <c r="N41" s="125"/>
      <c r="O41" s="56"/>
    </row>
    <row r="42" spans="1:15" ht="12.75">
      <c r="A42" s="235" t="s">
        <v>337</v>
      </c>
      <c r="B42" s="236"/>
      <c r="C42" s="236"/>
      <c r="D42" s="236"/>
      <c r="E42" s="237"/>
      <c r="F42" s="14">
        <v>35</v>
      </c>
      <c r="G42" s="60">
        <v>4221984.07</v>
      </c>
      <c r="H42" s="61">
        <v>8113937.0600000005</v>
      </c>
      <c r="I42" s="62">
        <f t="shared" si="1"/>
        <v>12335921.13</v>
      </c>
      <c r="J42" s="60">
        <v>54424662.83</v>
      </c>
      <c r="K42" s="61">
        <v>5312343.39</v>
      </c>
      <c r="L42" s="62">
        <f t="shared" si="0"/>
        <v>59737006.22</v>
      </c>
      <c r="N42" s="125"/>
      <c r="O42" s="56"/>
    </row>
    <row r="43" spans="1:15" ht="24" customHeight="1">
      <c r="A43" s="238" t="s">
        <v>187</v>
      </c>
      <c r="B43" s="239"/>
      <c r="C43" s="239"/>
      <c r="D43" s="236"/>
      <c r="E43" s="237"/>
      <c r="F43" s="14">
        <v>36</v>
      </c>
      <c r="G43" s="60"/>
      <c r="H43" s="61"/>
      <c r="I43" s="62">
        <f t="shared" si="1"/>
        <v>0</v>
      </c>
      <c r="J43" s="60"/>
      <c r="K43" s="61"/>
      <c r="L43" s="62">
        <f t="shared" si="0"/>
        <v>0</v>
      </c>
      <c r="N43" s="125"/>
      <c r="O43" s="56"/>
    </row>
    <row r="44" spans="1:15" ht="24" customHeight="1">
      <c r="A44" s="238" t="s">
        <v>188</v>
      </c>
      <c r="B44" s="239"/>
      <c r="C44" s="239"/>
      <c r="D44" s="236"/>
      <c r="E44" s="237"/>
      <c r="F44" s="14">
        <v>37</v>
      </c>
      <c r="G44" s="60">
        <v>11425214.32</v>
      </c>
      <c r="H44" s="61">
        <v>0</v>
      </c>
      <c r="I44" s="62">
        <f t="shared" si="1"/>
        <v>11425214.32</v>
      </c>
      <c r="J44" s="60">
        <v>8388857.08</v>
      </c>
      <c r="K44" s="61">
        <v>0</v>
      </c>
      <c r="L44" s="62">
        <f t="shared" si="0"/>
        <v>8388857.08</v>
      </c>
      <c r="N44" s="125"/>
      <c r="O44" s="56"/>
    </row>
    <row r="45" spans="1:15" ht="12.75">
      <c r="A45" s="238" t="s">
        <v>165</v>
      </c>
      <c r="B45" s="239"/>
      <c r="C45" s="239"/>
      <c r="D45" s="236"/>
      <c r="E45" s="237"/>
      <c r="F45" s="14">
        <v>38</v>
      </c>
      <c r="G45" s="63">
        <f>SUM(G46:G52)</f>
        <v>232703.80000000002</v>
      </c>
      <c r="H45" s="65">
        <f>SUM(H46:H52)</f>
        <v>162918945.29999995</v>
      </c>
      <c r="I45" s="62">
        <f t="shared" si="1"/>
        <v>163151649.09999996</v>
      </c>
      <c r="J45" s="63">
        <f>SUM(J46:J52)</f>
        <v>303567.3</v>
      </c>
      <c r="K45" s="65">
        <f>SUM(K46:K52)</f>
        <v>129525445.79</v>
      </c>
      <c r="L45" s="62">
        <f t="shared" si="0"/>
        <v>129829013.09</v>
      </c>
      <c r="N45" s="125"/>
      <c r="O45" s="56"/>
    </row>
    <row r="46" spans="1:15" ht="12.75">
      <c r="A46" s="235" t="s">
        <v>338</v>
      </c>
      <c r="B46" s="236"/>
      <c r="C46" s="236"/>
      <c r="D46" s="236"/>
      <c r="E46" s="237"/>
      <c r="F46" s="14">
        <v>39</v>
      </c>
      <c r="G46" s="60">
        <v>2654.48</v>
      </c>
      <c r="H46" s="61">
        <v>25340657.90999998</v>
      </c>
      <c r="I46" s="62">
        <f t="shared" si="1"/>
        <v>25343312.389999982</v>
      </c>
      <c r="J46" s="60">
        <v>18818.55</v>
      </c>
      <c r="K46" s="61">
        <v>25848649.629999995</v>
      </c>
      <c r="L46" s="62">
        <f t="shared" si="0"/>
        <v>25867468.179999996</v>
      </c>
      <c r="N46" s="125"/>
      <c r="O46" s="56"/>
    </row>
    <row r="47" spans="1:15" ht="12.75">
      <c r="A47" s="235" t="s">
        <v>339</v>
      </c>
      <c r="B47" s="236"/>
      <c r="C47" s="236"/>
      <c r="D47" s="236"/>
      <c r="E47" s="237"/>
      <c r="F47" s="14">
        <v>40</v>
      </c>
      <c r="G47" s="60">
        <v>230049.32</v>
      </c>
      <c r="H47" s="61">
        <v>0</v>
      </c>
      <c r="I47" s="62">
        <f t="shared" si="1"/>
        <v>230049.32</v>
      </c>
      <c r="J47" s="60">
        <v>284748.75</v>
      </c>
      <c r="K47" s="61">
        <v>0</v>
      </c>
      <c r="L47" s="62">
        <f t="shared" si="0"/>
        <v>284748.75</v>
      </c>
      <c r="N47" s="125"/>
      <c r="O47" s="56"/>
    </row>
    <row r="48" spans="1:15" ht="12.75">
      <c r="A48" s="235" t="s">
        <v>340</v>
      </c>
      <c r="B48" s="236"/>
      <c r="C48" s="236"/>
      <c r="D48" s="236"/>
      <c r="E48" s="237"/>
      <c r="F48" s="14">
        <v>41</v>
      </c>
      <c r="G48" s="60">
        <v>0</v>
      </c>
      <c r="H48" s="61">
        <v>137251764.69</v>
      </c>
      <c r="I48" s="62">
        <f t="shared" si="1"/>
        <v>137251764.69</v>
      </c>
      <c r="J48" s="60">
        <v>0</v>
      </c>
      <c r="K48" s="61">
        <v>103372161.49000001</v>
      </c>
      <c r="L48" s="62">
        <f t="shared" si="0"/>
        <v>103372161.49000001</v>
      </c>
      <c r="N48" s="125"/>
      <c r="O48" s="56"/>
    </row>
    <row r="49" spans="1:15" ht="21" customHeight="1">
      <c r="A49" s="235" t="s">
        <v>341</v>
      </c>
      <c r="B49" s="236"/>
      <c r="C49" s="236"/>
      <c r="D49" s="236"/>
      <c r="E49" s="237"/>
      <c r="F49" s="14">
        <v>42</v>
      </c>
      <c r="G49" s="60">
        <v>0</v>
      </c>
      <c r="H49" s="61">
        <v>326522.7</v>
      </c>
      <c r="I49" s="62">
        <f t="shared" si="1"/>
        <v>326522.7</v>
      </c>
      <c r="J49" s="60">
        <v>0</v>
      </c>
      <c r="K49" s="61">
        <v>304634.67</v>
      </c>
      <c r="L49" s="62">
        <f t="shared" si="0"/>
        <v>304634.67</v>
      </c>
      <c r="N49" s="125"/>
      <c r="O49" s="56"/>
    </row>
    <row r="50" spans="1:15" ht="12.75">
      <c r="A50" s="235" t="s">
        <v>291</v>
      </c>
      <c r="B50" s="236"/>
      <c r="C50" s="236"/>
      <c r="D50" s="236"/>
      <c r="E50" s="237"/>
      <c r="F50" s="14">
        <v>43</v>
      </c>
      <c r="G50" s="60">
        <v>0</v>
      </c>
      <c r="H50" s="61">
        <v>0</v>
      </c>
      <c r="I50" s="62">
        <f t="shared" si="1"/>
        <v>0</v>
      </c>
      <c r="J50" s="60">
        <v>0</v>
      </c>
      <c r="K50" s="61">
        <v>0</v>
      </c>
      <c r="L50" s="62">
        <f t="shared" si="0"/>
        <v>0</v>
      </c>
      <c r="N50" s="125"/>
      <c r="O50" s="56"/>
    </row>
    <row r="51" spans="1:15" ht="12.75">
      <c r="A51" s="235" t="s">
        <v>292</v>
      </c>
      <c r="B51" s="236"/>
      <c r="C51" s="236"/>
      <c r="D51" s="236"/>
      <c r="E51" s="237"/>
      <c r="F51" s="14">
        <v>44</v>
      </c>
      <c r="G51" s="60">
        <v>0</v>
      </c>
      <c r="H51" s="61">
        <v>0</v>
      </c>
      <c r="I51" s="62">
        <f t="shared" si="1"/>
        <v>0</v>
      </c>
      <c r="J51" s="60">
        <v>0</v>
      </c>
      <c r="K51" s="61">
        <v>0</v>
      </c>
      <c r="L51" s="62">
        <f t="shared" si="0"/>
        <v>0</v>
      </c>
      <c r="N51" s="125"/>
      <c r="O51" s="56"/>
    </row>
    <row r="52" spans="1:15" ht="21.75" customHeight="1">
      <c r="A52" s="235" t="s">
        <v>293</v>
      </c>
      <c r="B52" s="236"/>
      <c r="C52" s="236"/>
      <c r="D52" s="236"/>
      <c r="E52" s="237"/>
      <c r="F52" s="14">
        <v>45</v>
      </c>
      <c r="G52" s="60">
        <v>0</v>
      </c>
      <c r="H52" s="61">
        <v>0</v>
      </c>
      <c r="I52" s="62">
        <f t="shared" si="1"/>
        <v>0</v>
      </c>
      <c r="J52" s="60">
        <v>0</v>
      </c>
      <c r="K52" s="61">
        <v>0</v>
      </c>
      <c r="L52" s="62">
        <f t="shared" si="0"/>
        <v>0</v>
      </c>
      <c r="N52" s="125"/>
      <c r="O52" s="56"/>
    </row>
    <row r="53" spans="1:15" ht="12.75">
      <c r="A53" s="238" t="s">
        <v>166</v>
      </c>
      <c r="B53" s="239"/>
      <c r="C53" s="239"/>
      <c r="D53" s="236"/>
      <c r="E53" s="237"/>
      <c r="F53" s="14">
        <v>46</v>
      </c>
      <c r="G53" s="63">
        <f>G54+G55</f>
        <v>2638059.47</v>
      </c>
      <c r="H53" s="65">
        <f>H54+H55</f>
        <v>34071494.940000005</v>
      </c>
      <c r="I53" s="62">
        <f t="shared" si="1"/>
        <v>36709554.410000004</v>
      </c>
      <c r="J53" s="63">
        <f>J54+J55</f>
        <v>1259199.5</v>
      </c>
      <c r="K53" s="65">
        <f>K54+K55</f>
        <v>79735820.46</v>
      </c>
      <c r="L53" s="62">
        <f t="shared" si="0"/>
        <v>80995019.96</v>
      </c>
      <c r="N53" s="125"/>
      <c r="O53" s="56"/>
    </row>
    <row r="54" spans="1:15" ht="12.75">
      <c r="A54" s="235" t="s">
        <v>342</v>
      </c>
      <c r="B54" s="236"/>
      <c r="C54" s="236"/>
      <c r="D54" s="236"/>
      <c r="E54" s="237"/>
      <c r="F54" s="14">
        <v>47</v>
      </c>
      <c r="G54" s="60">
        <v>2638059.47</v>
      </c>
      <c r="H54" s="61">
        <v>31649060.720000003</v>
      </c>
      <c r="I54" s="62">
        <f t="shared" si="1"/>
        <v>34287120.190000005</v>
      </c>
      <c r="J54" s="60">
        <v>1259199.5</v>
      </c>
      <c r="K54" s="61">
        <v>71032694.97</v>
      </c>
      <c r="L54" s="62">
        <f t="shared" si="0"/>
        <v>72291894.47</v>
      </c>
      <c r="N54" s="125"/>
      <c r="O54" s="56"/>
    </row>
    <row r="55" spans="1:15" ht="12.75">
      <c r="A55" s="235" t="s">
        <v>343</v>
      </c>
      <c r="B55" s="236"/>
      <c r="C55" s="236"/>
      <c r="D55" s="236"/>
      <c r="E55" s="237"/>
      <c r="F55" s="14">
        <v>48</v>
      </c>
      <c r="G55" s="60">
        <v>0</v>
      </c>
      <c r="H55" s="61">
        <v>2422434.2199999997</v>
      </c>
      <c r="I55" s="62">
        <f t="shared" si="1"/>
        <v>2422434.2199999997</v>
      </c>
      <c r="J55" s="60">
        <v>0</v>
      </c>
      <c r="K55" s="61">
        <v>8703125.49</v>
      </c>
      <c r="L55" s="62">
        <f t="shared" si="0"/>
        <v>8703125.49</v>
      </c>
      <c r="N55" s="125"/>
      <c r="O55" s="56"/>
    </row>
    <row r="56" spans="1:15" ht="12.75">
      <c r="A56" s="238" t="s">
        <v>167</v>
      </c>
      <c r="B56" s="239"/>
      <c r="C56" s="239"/>
      <c r="D56" s="236"/>
      <c r="E56" s="237"/>
      <c r="F56" s="14">
        <v>49</v>
      </c>
      <c r="G56" s="63">
        <f>G57+G60+G61</f>
        <v>11925310.790000001</v>
      </c>
      <c r="H56" s="65">
        <f>H57+H60+H61</f>
        <v>1096669872.47</v>
      </c>
      <c r="I56" s="62">
        <f t="shared" si="1"/>
        <v>1108595183.26</v>
      </c>
      <c r="J56" s="63">
        <f>J57+J60+J61</f>
        <v>7029721.37</v>
      </c>
      <c r="K56" s="65">
        <f>K57+K60+K61</f>
        <v>976838278.9999998</v>
      </c>
      <c r="L56" s="62">
        <f t="shared" si="0"/>
        <v>983868000.3699998</v>
      </c>
      <c r="N56" s="125"/>
      <c r="O56" s="56"/>
    </row>
    <row r="57" spans="1:15" ht="12.75">
      <c r="A57" s="238" t="s">
        <v>168</v>
      </c>
      <c r="B57" s="239"/>
      <c r="C57" s="239"/>
      <c r="D57" s="236"/>
      <c r="E57" s="237"/>
      <c r="F57" s="14">
        <v>50</v>
      </c>
      <c r="G57" s="63">
        <f>G58+G59</f>
        <v>258452.97</v>
      </c>
      <c r="H57" s="65">
        <f>H58+H59</f>
        <v>630619801.7099999</v>
      </c>
      <c r="I57" s="62">
        <f>SUM(G57:H57)</f>
        <v>630878254.68</v>
      </c>
      <c r="J57" s="63">
        <f>J58+J59</f>
        <v>184712.94</v>
      </c>
      <c r="K57" s="65">
        <f>K58+K59</f>
        <v>661072383.0199999</v>
      </c>
      <c r="L57" s="62">
        <f t="shared" si="0"/>
        <v>661257095.9599999</v>
      </c>
      <c r="N57" s="125"/>
      <c r="O57" s="56"/>
    </row>
    <row r="58" spans="1:15" ht="12.75">
      <c r="A58" s="235" t="s">
        <v>294</v>
      </c>
      <c r="B58" s="236"/>
      <c r="C58" s="236"/>
      <c r="D58" s="236"/>
      <c r="E58" s="237"/>
      <c r="F58" s="14">
        <v>51</v>
      </c>
      <c r="G58" s="60">
        <v>163404.91</v>
      </c>
      <c r="H58" s="61">
        <v>625320729.28</v>
      </c>
      <c r="I58" s="62">
        <f t="shared" si="1"/>
        <v>625484134.1899999</v>
      </c>
      <c r="J58" s="60">
        <v>75263.47</v>
      </c>
      <c r="K58" s="61">
        <v>656997693.5499998</v>
      </c>
      <c r="L58" s="62">
        <f t="shared" si="0"/>
        <v>657072957.0199999</v>
      </c>
      <c r="N58" s="125"/>
      <c r="O58" s="56"/>
    </row>
    <row r="59" spans="1:15" ht="12.75">
      <c r="A59" s="235" t="s">
        <v>278</v>
      </c>
      <c r="B59" s="236"/>
      <c r="C59" s="236"/>
      <c r="D59" s="236"/>
      <c r="E59" s="237"/>
      <c r="F59" s="14">
        <v>52</v>
      </c>
      <c r="G59" s="60">
        <v>95048.06</v>
      </c>
      <c r="H59" s="61">
        <v>5299072.43</v>
      </c>
      <c r="I59" s="62">
        <f t="shared" si="1"/>
        <v>5394120.489999999</v>
      </c>
      <c r="J59" s="60">
        <v>109449.47</v>
      </c>
      <c r="K59" s="61">
        <v>4074689.47</v>
      </c>
      <c r="L59" s="62">
        <f t="shared" si="0"/>
        <v>4184138.9400000004</v>
      </c>
      <c r="N59" s="125"/>
      <c r="O59" s="56"/>
    </row>
    <row r="60" spans="1:15" ht="12.75">
      <c r="A60" s="238" t="s">
        <v>279</v>
      </c>
      <c r="B60" s="239"/>
      <c r="C60" s="239"/>
      <c r="D60" s="236"/>
      <c r="E60" s="237"/>
      <c r="F60" s="14">
        <v>53</v>
      </c>
      <c r="G60" s="60"/>
      <c r="H60" s="61">
        <v>58005866.14</v>
      </c>
      <c r="I60" s="62">
        <f t="shared" si="1"/>
        <v>58005866.14</v>
      </c>
      <c r="J60" s="60">
        <v>0</v>
      </c>
      <c r="K60" s="61">
        <v>52516132.54</v>
      </c>
      <c r="L60" s="62">
        <f t="shared" si="0"/>
        <v>52516132.54</v>
      </c>
      <c r="N60" s="125"/>
      <c r="O60" s="56"/>
    </row>
    <row r="61" spans="1:15" ht="12.75">
      <c r="A61" s="238" t="s">
        <v>169</v>
      </c>
      <c r="B61" s="239"/>
      <c r="C61" s="239"/>
      <c r="D61" s="236"/>
      <c r="E61" s="237"/>
      <c r="F61" s="14">
        <v>54</v>
      </c>
      <c r="G61" s="63">
        <f>SUM(G62:G64)</f>
        <v>11666857.82</v>
      </c>
      <c r="H61" s="65">
        <f>SUM(H62:H64)</f>
        <v>408044204.62000006</v>
      </c>
      <c r="I61" s="62">
        <f t="shared" si="1"/>
        <v>419711062.44000006</v>
      </c>
      <c r="J61" s="63">
        <f>SUM(J62:J64)</f>
        <v>6845008.43</v>
      </c>
      <c r="K61" s="65">
        <f>SUM(K62:K64)</f>
        <v>263249763.43999997</v>
      </c>
      <c r="L61" s="62">
        <f t="shared" si="0"/>
        <v>270094771.86999995</v>
      </c>
      <c r="N61" s="125"/>
      <c r="O61" s="56"/>
    </row>
    <row r="62" spans="1:15" ht="12.75">
      <c r="A62" s="235" t="s">
        <v>289</v>
      </c>
      <c r="B62" s="236"/>
      <c r="C62" s="236"/>
      <c r="D62" s="236"/>
      <c r="E62" s="237"/>
      <c r="F62" s="14">
        <v>55</v>
      </c>
      <c r="G62" s="60">
        <v>0</v>
      </c>
      <c r="H62" s="61">
        <v>182126367.70000002</v>
      </c>
      <c r="I62" s="62">
        <f t="shared" si="1"/>
        <v>182126367.70000002</v>
      </c>
      <c r="J62" s="60">
        <v>0</v>
      </c>
      <c r="K62" s="61">
        <v>138159042.26</v>
      </c>
      <c r="L62" s="62">
        <f t="shared" si="0"/>
        <v>138159042.26</v>
      </c>
      <c r="N62" s="125"/>
      <c r="O62" s="56"/>
    </row>
    <row r="63" spans="1:15" ht="12.75">
      <c r="A63" s="235" t="s">
        <v>290</v>
      </c>
      <c r="B63" s="236"/>
      <c r="C63" s="236"/>
      <c r="D63" s="236"/>
      <c r="E63" s="237"/>
      <c r="F63" s="14">
        <v>56</v>
      </c>
      <c r="G63" s="60">
        <v>2443023.0700000003</v>
      </c>
      <c r="H63" s="61">
        <v>10154492.399999999</v>
      </c>
      <c r="I63" s="62">
        <f t="shared" si="1"/>
        <v>12597515.469999999</v>
      </c>
      <c r="J63" s="60">
        <v>3610700.2</v>
      </c>
      <c r="K63" s="61">
        <v>9879373.359999998</v>
      </c>
      <c r="L63" s="62">
        <f t="shared" si="0"/>
        <v>13490073.559999999</v>
      </c>
      <c r="N63" s="125"/>
      <c r="O63" s="56"/>
    </row>
    <row r="64" spans="1:15" ht="12.75">
      <c r="A64" s="235" t="s">
        <v>344</v>
      </c>
      <c r="B64" s="236"/>
      <c r="C64" s="236"/>
      <c r="D64" s="236"/>
      <c r="E64" s="237"/>
      <c r="F64" s="14">
        <v>57</v>
      </c>
      <c r="G64" s="60">
        <v>9223834.75</v>
      </c>
      <c r="H64" s="61">
        <v>215763344.52000004</v>
      </c>
      <c r="I64" s="62">
        <f t="shared" si="1"/>
        <v>224987179.27000004</v>
      </c>
      <c r="J64" s="60">
        <v>3234308.23</v>
      </c>
      <c r="K64" s="61">
        <v>115211347.82</v>
      </c>
      <c r="L64" s="62">
        <f t="shared" si="0"/>
        <v>118445656.05</v>
      </c>
      <c r="N64" s="125"/>
      <c r="O64" s="56"/>
    </row>
    <row r="65" spans="1:15" ht="12.75">
      <c r="A65" s="238" t="s">
        <v>170</v>
      </c>
      <c r="B65" s="239"/>
      <c r="C65" s="239"/>
      <c r="D65" s="236"/>
      <c r="E65" s="237"/>
      <c r="F65" s="14">
        <v>58</v>
      </c>
      <c r="G65" s="63">
        <f>G66+G70+G71</f>
        <v>16931532.389999997</v>
      </c>
      <c r="H65" s="65">
        <f>H66+H70+H71</f>
        <v>102800201.57000002</v>
      </c>
      <c r="I65" s="62">
        <f t="shared" si="1"/>
        <v>119731733.96000002</v>
      </c>
      <c r="J65" s="63">
        <f>J66+J70+J71</f>
        <v>15325203.459999999</v>
      </c>
      <c r="K65" s="65">
        <f>K66+K70+K71</f>
        <v>140568755.29</v>
      </c>
      <c r="L65" s="62">
        <f t="shared" si="0"/>
        <v>155893958.75</v>
      </c>
      <c r="N65" s="125"/>
      <c r="O65" s="56"/>
    </row>
    <row r="66" spans="1:15" ht="12.75">
      <c r="A66" s="238" t="s">
        <v>171</v>
      </c>
      <c r="B66" s="239"/>
      <c r="C66" s="239"/>
      <c r="D66" s="236"/>
      <c r="E66" s="237"/>
      <c r="F66" s="14">
        <v>59</v>
      </c>
      <c r="G66" s="63">
        <f>SUM(G67:G69)</f>
        <v>16866137.74</v>
      </c>
      <c r="H66" s="65">
        <f>SUM(H67:H69)</f>
        <v>90690425.50000001</v>
      </c>
      <c r="I66" s="62">
        <f t="shared" si="1"/>
        <v>107556563.24000001</v>
      </c>
      <c r="J66" s="63">
        <f>SUM(J67:J69)</f>
        <v>15315121.719999999</v>
      </c>
      <c r="K66" s="65">
        <f>SUM(K67:K69)</f>
        <v>133928502.39</v>
      </c>
      <c r="L66" s="62">
        <f t="shared" si="0"/>
        <v>149243624.11</v>
      </c>
      <c r="N66" s="125"/>
      <c r="O66" s="56"/>
    </row>
    <row r="67" spans="1:15" ht="12.75">
      <c r="A67" s="235" t="s">
        <v>345</v>
      </c>
      <c r="B67" s="236"/>
      <c r="C67" s="236"/>
      <c r="D67" s="236"/>
      <c r="E67" s="237"/>
      <c r="F67" s="14">
        <v>60</v>
      </c>
      <c r="G67" s="60">
        <v>3257156.8499999996</v>
      </c>
      <c r="H67" s="61">
        <v>90374614.96000001</v>
      </c>
      <c r="I67" s="62">
        <f t="shared" si="1"/>
        <v>93631771.81</v>
      </c>
      <c r="J67" s="60">
        <v>5227028.04</v>
      </c>
      <c r="K67" s="61">
        <v>133684670.28</v>
      </c>
      <c r="L67" s="62">
        <f t="shared" si="0"/>
        <v>138911698.32</v>
      </c>
      <c r="N67" s="125"/>
      <c r="O67" s="56"/>
    </row>
    <row r="68" spans="1:15" ht="12.75">
      <c r="A68" s="235" t="s">
        <v>346</v>
      </c>
      <c r="B68" s="236"/>
      <c r="C68" s="236"/>
      <c r="D68" s="236"/>
      <c r="E68" s="237"/>
      <c r="F68" s="14">
        <v>61</v>
      </c>
      <c r="G68" s="60">
        <v>13605574.99</v>
      </c>
      <c r="H68" s="61">
        <v>9998</v>
      </c>
      <c r="I68" s="62">
        <f t="shared" si="1"/>
        <v>13615572.99</v>
      </c>
      <c r="J68" s="60">
        <v>10085355.569999998</v>
      </c>
      <c r="K68" s="61">
        <v>0</v>
      </c>
      <c r="L68" s="62">
        <f t="shared" si="0"/>
        <v>10085355.569999998</v>
      </c>
      <c r="N68" s="125"/>
      <c r="O68" s="56"/>
    </row>
    <row r="69" spans="1:15" ht="12.75">
      <c r="A69" s="235" t="s">
        <v>347</v>
      </c>
      <c r="B69" s="236"/>
      <c r="C69" s="236"/>
      <c r="D69" s="236"/>
      <c r="E69" s="237"/>
      <c r="F69" s="14">
        <v>62</v>
      </c>
      <c r="G69" s="60">
        <v>3405.9</v>
      </c>
      <c r="H69" s="61">
        <v>305812.54000000004</v>
      </c>
      <c r="I69" s="62">
        <f t="shared" si="1"/>
        <v>309218.44000000006</v>
      </c>
      <c r="J69" s="60">
        <v>2738.11</v>
      </c>
      <c r="K69" s="61">
        <v>243832.11000000002</v>
      </c>
      <c r="L69" s="62">
        <f t="shared" si="0"/>
        <v>246570.22</v>
      </c>
      <c r="N69" s="125"/>
      <c r="O69" s="56"/>
    </row>
    <row r="70" spans="1:15" ht="12.75">
      <c r="A70" s="238" t="s">
        <v>348</v>
      </c>
      <c r="B70" s="239"/>
      <c r="C70" s="239"/>
      <c r="D70" s="236"/>
      <c r="E70" s="237"/>
      <c r="F70" s="14">
        <v>63</v>
      </c>
      <c r="G70" s="60"/>
      <c r="H70" s="61"/>
      <c r="I70" s="62">
        <f t="shared" si="1"/>
        <v>0</v>
      </c>
      <c r="J70" s="60">
        <v>0</v>
      </c>
      <c r="K70" s="61">
        <v>1313507.92</v>
      </c>
      <c r="L70" s="62">
        <f t="shared" si="0"/>
        <v>1313507.92</v>
      </c>
      <c r="N70" s="125"/>
      <c r="O70" s="56"/>
    </row>
    <row r="71" spans="1:15" ht="12.75">
      <c r="A71" s="238" t="s">
        <v>349</v>
      </c>
      <c r="B71" s="239"/>
      <c r="C71" s="239"/>
      <c r="D71" s="236"/>
      <c r="E71" s="237"/>
      <c r="F71" s="14">
        <v>64</v>
      </c>
      <c r="G71" s="60">
        <v>65394.65</v>
      </c>
      <c r="H71" s="61">
        <v>12109776.07</v>
      </c>
      <c r="I71" s="62">
        <f t="shared" si="1"/>
        <v>12175170.72</v>
      </c>
      <c r="J71" s="60">
        <v>10081.74</v>
      </c>
      <c r="K71" s="61">
        <v>5326744.98</v>
      </c>
      <c r="L71" s="62">
        <f t="shared" si="0"/>
        <v>5336826.720000001</v>
      </c>
      <c r="N71" s="125"/>
      <c r="O71" s="56"/>
    </row>
    <row r="72" spans="1:15" ht="24.75" customHeight="1">
      <c r="A72" s="238" t="s">
        <v>172</v>
      </c>
      <c r="B72" s="239"/>
      <c r="C72" s="239"/>
      <c r="D72" s="236"/>
      <c r="E72" s="237"/>
      <c r="F72" s="14">
        <v>65</v>
      </c>
      <c r="G72" s="63">
        <f>SUM(G73:G75)</f>
        <v>27499639.869999997</v>
      </c>
      <c r="H72" s="65">
        <f>SUM(H73:H75)</f>
        <v>64877005.129999995</v>
      </c>
      <c r="I72" s="62">
        <f t="shared" si="1"/>
        <v>92376645</v>
      </c>
      <c r="J72" s="63">
        <f>SUM(J73:J75)</f>
        <v>32554110.869999997</v>
      </c>
      <c r="K72" s="65">
        <f>SUM(K73:K75)</f>
        <v>52905852.19</v>
      </c>
      <c r="L72" s="62">
        <f t="shared" si="0"/>
        <v>85459963.06</v>
      </c>
      <c r="N72" s="125"/>
      <c r="O72" s="56"/>
    </row>
    <row r="73" spans="1:15" ht="12.75">
      <c r="A73" s="235" t="s">
        <v>350</v>
      </c>
      <c r="B73" s="236"/>
      <c r="C73" s="236"/>
      <c r="D73" s="236"/>
      <c r="E73" s="237"/>
      <c r="F73" s="14">
        <v>66</v>
      </c>
      <c r="G73" s="60">
        <v>27258054.88</v>
      </c>
      <c r="H73" s="61">
        <v>18984354.19</v>
      </c>
      <c r="I73" s="62">
        <f>SUM(G73:H73)</f>
        <v>46242409.07</v>
      </c>
      <c r="J73" s="60">
        <v>32410583.4</v>
      </c>
      <c r="K73" s="61">
        <v>23561812.52</v>
      </c>
      <c r="L73" s="62">
        <f>SUM(J73:K73)</f>
        <v>55972395.92</v>
      </c>
      <c r="N73" s="125"/>
      <c r="O73" s="56"/>
    </row>
    <row r="74" spans="1:15" ht="12.75">
      <c r="A74" s="235" t="s">
        <v>351</v>
      </c>
      <c r="B74" s="236"/>
      <c r="C74" s="236"/>
      <c r="D74" s="236"/>
      <c r="E74" s="237"/>
      <c r="F74" s="14">
        <v>67</v>
      </c>
      <c r="G74" s="60">
        <v>0</v>
      </c>
      <c r="H74" s="61">
        <v>21079984.269999996</v>
      </c>
      <c r="I74" s="62">
        <f>SUM(G74:H74)</f>
        <v>21079984.269999996</v>
      </c>
      <c r="J74" s="60">
        <v>0</v>
      </c>
      <c r="K74" s="61">
        <v>14732834.67</v>
      </c>
      <c r="L74" s="62">
        <f>SUM(J74:K74)</f>
        <v>14732834.67</v>
      </c>
      <c r="N74" s="125"/>
      <c r="O74" s="56"/>
    </row>
    <row r="75" spans="1:15" ht="12.75">
      <c r="A75" s="235" t="s">
        <v>364</v>
      </c>
      <c r="B75" s="236"/>
      <c r="C75" s="236"/>
      <c r="D75" s="236"/>
      <c r="E75" s="237"/>
      <c r="F75" s="14">
        <v>68</v>
      </c>
      <c r="G75" s="60">
        <v>241584.99</v>
      </c>
      <c r="H75" s="61">
        <v>24812666.67</v>
      </c>
      <c r="I75" s="62">
        <f>SUM(G75:H75)</f>
        <v>25054251.66</v>
      </c>
      <c r="J75" s="60">
        <v>143527.47</v>
      </c>
      <c r="K75" s="61">
        <v>14611204.999999998</v>
      </c>
      <c r="L75" s="62">
        <f>SUM(J75:K75)</f>
        <v>14754732.469999999</v>
      </c>
      <c r="N75" s="125"/>
      <c r="O75" s="56"/>
    </row>
    <row r="76" spans="1:15" ht="12.75">
      <c r="A76" s="238" t="s">
        <v>173</v>
      </c>
      <c r="B76" s="239"/>
      <c r="C76" s="239"/>
      <c r="D76" s="236"/>
      <c r="E76" s="237"/>
      <c r="F76" s="14">
        <v>69</v>
      </c>
      <c r="G76" s="63">
        <f>G8+G11+G14+G18+G44+G45+G53+G56+G65+G72</f>
        <v>2313550646.3500004</v>
      </c>
      <c r="H76" s="65">
        <f>H8+H11+H14+H18+H44+H45+H53+H56+H65+H72</f>
        <v>7107597176.809999</v>
      </c>
      <c r="I76" s="62">
        <f>SUM(G76:H76)</f>
        <v>9421147823.16</v>
      </c>
      <c r="J76" s="63">
        <f>J8+J11+J14+J18+J44+J45+J53+J56+J65+J72</f>
        <v>2407826950.65</v>
      </c>
      <c r="K76" s="65">
        <f>K8+K11+K14+K18+K44+K45+K53+K56+K65+K72</f>
        <v>6786612266.91</v>
      </c>
      <c r="L76" s="62">
        <f>SUM(J76:K76)</f>
        <v>9194439217.56</v>
      </c>
      <c r="N76" s="125"/>
      <c r="O76" s="56"/>
    </row>
    <row r="77" spans="1:15" ht="12.75">
      <c r="A77" s="246" t="s">
        <v>34</v>
      </c>
      <c r="B77" s="247"/>
      <c r="C77" s="247"/>
      <c r="D77" s="248"/>
      <c r="E77" s="255"/>
      <c r="F77" s="15">
        <v>70</v>
      </c>
      <c r="G77" s="67">
        <v>3437459.95</v>
      </c>
      <c r="H77" s="68">
        <v>1116205487.5900002</v>
      </c>
      <c r="I77" s="69">
        <f>SUM(G77:H77)</f>
        <v>1119642947.5400002</v>
      </c>
      <c r="J77" s="67">
        <v>86141049.42</v>
      </c>
      <c r="K77" s="68">
        <v>1174070367.44</v>
      </c>
      <c r="L77" s="69">
        <f>SUM(J77:K77)</f>
        <v>1260211416.8600001</v>
      </c>
      <c r="N77" s="125"/>
      <c r="O77" s="56"/>
    </row>
    <row r="78" spans="1:12" ht="12.75">
      <c r="A78" s="256" t="s">
        <v>224</v>
      </c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8"/>
    </row>
    <row r="79" spans="1:15" ht="12.75">
      <c r="A79" s="253" t="s">
        <v>174</v>
      </c>
      <c r="B79" s="259"/>
      <c r="C79" s="259"/>
      <c r="D79" s="254"/>
      <c r="E79" s="260"/>
      <c r="F79" s="13">
        <v>71</v>
      </c>
      <c r="G79" s="57">
        <f>G80+G84+G85+G89+G93+G96</f>
        <v>134947548.34</v>
      </c>
      <c r="H79" s="58">
        <f>H80+H84+H85+H89+H93+H96</f>
        <v>1936659700.65</v>
      </c>
      <c r="I79" s="59">
        <f>SUM(G79:H79)</f>
        <v>2071607248.99</v>
      </c>
      <c r="J79" s="57">
        <f>J80+J84+J85+J89+J93+J96</f>
        <v>161161643.22021002</v>
      </c>
      <c r="K79" s="58">
        <f>K80+K84+K85+K89+K93+K96</f>
        <v>1592248725.6499999</v>
      </c>
      <c r="L79" s="59">
        <f>SUM(J79:K79)</f>
        <v>1753410368.87021</v>
      </c>
      <c r="N79" s="125"/>
      <c r="O79" s="140"/>
    </row>
    <row r="80" spans="1:15" ht="12.75">
      <c r="A80" s="238" t="s">
        <v>175</v>
      </c>
      <c r="B80" s="239"/>
      <c r="C80" s="239"/>
      <c r="D80" s="236"/>
      <c r="E80" s="237"/>
      <c r="F80" s="14">
        <v>72</v>
      </c>
      <c r="G80" s="63">
        <f>SUM(G81:G83)</f>
        <v>44288719.93000001</v>
      </c>
      <c r="H80" s="65">
        <f>SUM(H81:H83)</f>
        <v>398598479.99999994</v>
      </c>
      <c r="I80" s="62">
        <f aca="true" t="shared" si="2" ref="I80:I128">SUM(G80:H80)</f>
        <v>442887199.92999995</v>
      </c>
      <c r="J80" s="63">
        <f>SUM(J81:J83)</f>
        <v>44288720.00000001</v>
      </c>
      <c r="K80" s="65">
        <f>SUM(K81:K83)</f>
        <v>398598480.40999997</v>
      </c>
      <c r="L80" s="62">
        <f aca="true" t="shared" si="3" ref="L80:L128">SUM(J80:K80)</f>
        <v>442887200.40999997</v>
      </c>
      <c r="N80" s="125"/>
      <c r="O80" s="140"/>
    </row>
    <row r="81" spans="1:15" ht="12.75">
      <c r="A81" s="235" t="s">
        <v>35</v>
      </c>
      <c r="B81" s="236"/>
      <c r="C81" s="236"/>
      <c r="D81" s="236"/>
      <c r="E81" s="237"/>
      <c r="F81" s="14">
        <v>73</v>
      </c>
      <c r="G81" s="60">
        <v>44288719.93000001</v>
      </c>
      <c r="H81" s="61">
        <v>386348479.99999994</v>
      </c>
      <c r="I81" s="62">
        <f t="shared" si="2"/>
        <v>430637199.92999995</v>
      </c>
      <c r="J81" s="60">
        <v>44288720.00000001</v>
      </c>
      <c r="K81" s="61">
        <v>386348480.40999997</v>
      </c>
      <c r="L81" s="62">
        <f t="shared" si="3"/>
        <v>430637200.40999997</v>
      </c>
      <c r="N81" s="125"/>
      <c r="O81" s="140"/>
    </row>
    <row r="82" spans="1:15" ht="12.75">
      <c r="A82" s="235" t="s">
        <v>36</v>
      </c>
      <c r="B82" s="236"/>
      <c r="C82" s="236"/>
      <c r="D82" s="236"/>
      <c r="E82" s="237"/>
      <c r="F82" s="14">
        <v>74</v>
      </c>
      <c r="G82" s="60">
        <v>0</v>
      </c>
      <c r="H82" s="61">
        <v>12250000</v>
      </c>
      <c r="I82" s="62">
        <f t="shared" si="2"/>
        <v>12250000</v>
      </c>
      <c r="J82" s="60">
        <v>0</v>
      </c>
      <c r="K82" s="61">
        <v>12250000</v>
      </c>
      <c r="L82" s="62">
        <f t="shared" si="3"/>
        <v>12250000</v>
      </c>
      <c r="N82" s="125"/>
      <c r="O82" s="140"/>
    </row>
    <row r="83" spans="1:15" ht="12.75">
      <c r="A83" s="235" t="s">
        <v>37</v>
      </c>
      <c r="B83" s="236"/>
      <c r="C83" s="236"/>
      <c r="D83" s="236"/>
      <c r="E83" s="237"/>
      <c r="F83" s="14">
        <v>75</v>
      </c>
      <c r="G83" s="60">
        <v>0</v>
      </c>
      <c r="H83" s="61">
        <v>0</v>
      </c>
      <c r="I83" s="62">
        <f t="shared" si="2"/>
        <v>0</v>
      </c>
      <c r="J83" s="60">
        <v>0</v>
      </c>
      <c r="K83" s="61">
        <v>0</v>
      </c>
      <c r="L83" s="62">
        <f t="shared" si="3"/>
        <v>0</v>
      </c>
      <c r="N83" s="125"/>
      <c r="O83" s="140"/>
    </row>
    <row r="84" spans="1:15" ht="12.75">
      <c r="A84" s="238" t="s">
        <v>38</v>
      </c>
      <c r="B84" s="239"/>
      <c r="C84" s="239"/>
      <c r="D84" s="236"/>
      <c r="E84" s="237"/>
      <c r="F84" s="14">
        <v>76</v>
      </c>
      <c r="G84" s="60"/>
      <c r="H84" s="61"/>
      <c r="I84" s="62">
        <f t="shared" si="2"/>
        <v>0</v>
      </c>
      <c r="J84" s="60"/>
      <c r="K84" s="61"/>
      <c r="L84" s="62">
        <f t="shared" si="3"/>
        <v>0</v>
      </c>
      <c r="N84" s="125"/>
      <c r="O84" s="140"/>
    </row>
    <row r="85" spans="1:15" ht="12.75">
      <c r="A85" s="238" t="s">
        <v>176</v>
      </c>
      <c r="B85" s="239"/>
      <c r="C85" s="239"/>
      <c r="D85" s="236"/>
      <c r="E85" s="237"/>
      <c r="F85" s="14">
        <v>77</v>
      </c>
      <c r="G85" s="63">
        <f>SUM(G86:G88)</f>
        <v>-12335249.59</v>
      </c>
      <c r="H85" s="65">
        <f>SUM(H86:H88)</f>
        <v>493037997.96</v>
      </c>
      <c r="I85" s="62">
        <f t="shared" si="2"/>
        <v>480702748.37</v>
      </c>
      <c r="J85" s="63">
        <f>SUM(J86:J88)</f>
        <v>2987470.12989</v>
      </c>
      <c r="K85" s="65">
        <f>SUM(K86:K88)</f>
        <v>158667846.56999996</v>
      </c>
      <c r="L85" s="62">
        <f t="shared" si="3"/>
        <v>161655316.69988996</v>
      </c>
      <c r="N85" s="125"/>
      <c r="O85" s="140"/>
    </row>
    <row r="86" spans="1:15" ht="12.75">
      <c r="A86" s="235" t="s">
        <v>39</v>
      </c>
      <c r="B86" s="236"/>
      <c r="C86" s="236"/>
      <c r="D86" s="236"/>
      <c r="E86" s="237"/>
      <c r="F86" s="14">
        <v>78</v>
      </c>
      <c r="G86" s="60">
        <v>-65126.229999999996</v>
      </c>
      <c r="H86" s="61">
        <v>519371788.46999997</v>
      </c>
      <c r="I86" s="62">
        <f t="shared" si="2"/>
        <v>519306662.23999995</v>
      </c>
      <c r="J86" s="60">
        <v>-237734.95010999998</v>
      </c>
      <c r="K86" s="61">
        <v>159569874.73999998</v>
      </c>
      <c r="L86" s="62">
        <f t="shared" si="3"/>
        <v>159332139.78989</v>
      </c>
      <c r="N86" s="125"/>
      <c r="O86" s="140"/>
    </row>
    <row r="87" spans="1:15" ht="12.75">
      <c r="A87" s="235" t="s">
        <v>40</v>
      </c>
      <c r="B87" s="236"/>
      <c r="C87" s="236"/>
      <c r="D87" s="236"/>
      <c r="E87" s="237"/>
      <c r="F87" s="14">
        <v>79</v>
      </c>
      <c r="G87" s="60">
        <v>-12270123.36</v>
      </c>
      <c r="H87" s="61">
        <v>-33340345</v>
      </c>
      <c r="I87" s="62">
        <f t="shared" si="2"/>
        <v>-45610468.36</v>
      </c>
      <c r="J87" s="60">
        <v>3225205.08</v>
      </c>
      <c r="K87" s="61">
        <v>-3122501.46</v>
      </c>
      <c r="L87" s="62">
        <f t="shared" si="3"/>
        <v>102703.62000000011</v>
      </c>
      <c r="N87" s="125"/>
      <c r="O87" s="140"/>
    </row>
    <row r="88" spans="1:15" ht="12.75">
      <c r="A88" s="235" t="s">
        <v>41</v>
      </c>
      <c r="B88" s="236"/>
      <c r="C88" s="236"/>
      <c r="D88" s="236"/>
      <c r="E88" s="237"/>
      <c r="F88" s="14">
        <v>80</v>
      </c>
      <c r="G88" s="60">
        <v>0</v>
      </c>
      <c r="H88" s="61">
        <v>7006554.49</v>
      </c>
      <c r="I88" s="62">
        <f t="shared" si="2"/>
        <v>7006554.49</v>
      </c>
      <c r="J88" s="60">
        <v>0</v>
      </c>
      <c r="K88" s="61">
        <v>2220473.29</v>
      </c>
      <c r="L88" s="62">
        <f t="shared" si="3"/>
        <v>2220473.29</v>
      </c>
      <c r="N88" s="125"/>
      <c r="O88" s="140"/>
    </row>
    <row r="89" spans="1:15" ht="12.75">
      <c r="A89" s="238" t="s">
        <v>177</v>
      </c>
      <c r="B89" s="239"/>
      <c r="C89" s="239"/>
      <c r="D89" s="236"/>
      <c r="E89" s="237"/>
      <c r="F89" s="14">
        <v>81</v>
      </c>
      <c r="G89" s="63">
        <f>SUM(G90:G92)</f>
        <v>79651090.1</v>
      </c>
      <c r="H89" s="65">
        <f>SUM(H90:H92)</f>
        <v>399921646.35</v>
      </c>
      <c r="I89" s="62">
        <f t="shared" si="2"/>
        <v>479572736.45000005</v>
      </c>
      <c r="J89" s="63">
        <f>SUM(J90:J92)</f>
        <v>81746348.19</v>
      </c>
      <c r="K89" s="65">
        <f>SUM(K90:K92)</f>
        <v>427432652.82</v>
      </c>
      <c r="L89" s="62">
        <f t="shared" si="3"/>
        <v>509179001.01</v>
      </c>
      <c r="N89" s="125"/>
      <c r="O89" s="140"/>
    </row>
    <row r="90" spans="1:15" ht="12.75">
      <c r="A90" s="235" t="s">
        <v>42</v>
      </c>
      <c r="B90" s="236"/>
      <c r="C90" s="236"/>
      <c r="D90" s="236"/>
      <c r="E90" s="237"/>
      <c r="F90" s="14">
        <v>82</v>
      </c>
      <c r="G90" s="60">
        <v>721929</v>
      </c>
      <c r="H90" s="61">
        <v>23066526</v>
      </c>
      <c r="I90" s="62">
        <f t="shared" si="2"/>
        <v>23788455</v>
      </c>
      <c r="J90" s="60">
        <v>721928.7300000004</v>
      </c>
      <c r="K90" s="61">
        <v>23066526.03999999</v>
      </c>
      <c r="L90" s="62">
        <f t="shared" si="3"/>
        <v>23788454.769999992</v>
      </c>
      <c r="N90" s="125"/>
      <c r="O90" s="140"/>
    </row>
    <row r="91" spans="1:15" ht="12.75">
      <c r="A91" s="235" t="s">
        <v>43</v>
      </c>
      <c r="B91" s="236"/>
      <c r="C91" s="236"/>
      <c r="D91" s="236"/>
      <c r="E91" s="237"/>
      <c r="F91" s="14">
        <v>83</v>
      </c>
      <c r="G91" s="60">
        <v>3429161.0999999996</v>
      </c>
      <c r="H91" s="61">
        <v>109867971.35</v>
      </c>
      <c r="I91" s="62">
        <f t="shared" si="2"/>
        <v>113297132.44999999</v>
      </c>
      <c r="J91" s="60">
        <v>5524419.390000001</v>
      </c>
      <c r="K91" s="61">
        <v>137378977.84</v>
      </c>
      <c r="L91" s="62">
        <f t="shared" si="3"/>
        <v>142903397.23000002</v>
      </c>
      <c r="N91" s="125"/>
      <c r="O91" s="140"/>
    </row>
    <row r="92" spans="1:15" ht="12.75">
      <c r="A92" s="235" t="s">
        <v>44</v>
      </c>
      <c r="B92" s="236"/>
      <c r="C92" s="236"/>
      <c r="D92" s="236"/>
      <c r="E92" s="237"/>
      <c r="F92" s="14">
        <v>84</v>
      </c>
      <c r="G92" s="60">
        <v>75500000</v>
      </c>
      <c r="H92" s="61">
        <v>266987149</v>
      </c>
      <c r="I92" s="62">
        <f t="shared" si="2"/>
        <v>342487149</v>
      </c>
      <c r="J92" s="60">
        <v>75500000.07</v>
      </c>
      <c r="K92" s="61">
        <v>266987148.94</v>
      </c>
      <c r="L92" s="62">
        <f t="shared" si="3"/>
        <v>342487149.01</v>
      </c>
      <c r="N92" s="125"/>
      <c r="O92" s="140"/>
    </row>
    <row r="93" spans="1:15" ht="12.75">
      <c r="A93" s="238" t="s">
        <v>178</v>
      </c>
      <c r="B93" s="239"/>
      <c r="C93" s="239"/>
      <c r="D93" s="236"/>
      <c r="E93" s="237"/>
      <c r="F93" s="14">
        <v>85</v>
      </c>
      <c r="G93" s="63">
        <f>SUM(G94:G95)</f>
        <v>11873545.969999999</v>
      </c>
      <c r="H93" s="65">
        <f>SUM(H94:H95)</f>
        <v>528854704.2</v>
      </c>
      <c r="I93" s="62">
        <f t="shared" si="2"/>
        <v>540728250.17</v>
      </c>
      <c r="J93" s="63">
        <f>SUM(J94:J95)</f>
        <v>20485979.06041</v>
      </c>
      <c r="K93" s="65">
        <f>SUM(K94:K95)</f>
        <v>629416404.93</v>
      </c>
      <c r="L93" s="62">
        <f t="shared" si="3"/>
        <v>649902383.99041</v>
      </c>
      <c r="N93" s="125"/>
      <c r="O93" s="140"/>
    </row>
    <row r="94" spans="1:15" ht="12.75">
      <c r="A94" s="235" t="s">
        <v>3</v>
      </c>
      <c r="B94" s="236"/>
      <c r="C94" s="236"/>
      <c r="D94" s="236"/>
      <c r="E94" s="237"/>
      <c r="F94" s="14">
        <v>86</v>
      </c>
      <c r="G94" s="60">
        <v>11873545.969999999</v>
      </c>
      <c r="H94" s="61">
        <v>528854704.14</v>
      </c>
      <c r="I94" s="62">
        <f t="shared" si="2"/>
        <v>540728250.11</v>
      </c>
      <c r="J94" s="60">
        <v>20485979.06041</v>
      </c>
      <c r="K94" s="61">
        <v>629416404.64</v>
      </c>
      <c r="L94" s="62">
        <f t="shared" si="3"/>
        <v>649902383.70041</v>
      </c>
      <c r="N94" s="125"/>
      <c r="O94" s="140"/>
    </row>
    <row r="95" spans="1:15" ht="12.75">
      <c r="A95" s="235" t="s">
        <v>235</v>
      </c>
      <c r="B95" s="236"/>
      <c r="C95" s="236"/>
      <c r="D95" s="236"/>
      <c r="E95" s="237"/>
      <c r="F95" s="14">
        <v>87</v>
      </c>
      <c r="G95" s="60">
        <v>0</v>
      </c>
      <c r="H95" s="61">
        <v>0.06000000238418579</v>
      </c>
      <c r="I95" s="62">
        <f t="shared" si="2"/>
        <v>0.06000000238418579</v>
      </c>
      <c r="J95" s="60">
        <v>0</v>
      </c>
      <c r="K95" s="61">
        <v>0.28999999910593033</v>
      </c>
      <c r="L95" s="62">
        <f t="shared" si="3"/>
        <v>0.28999999910593033</v>
      </c>
      <c r="N95" s="125"/>
      <c r="O95" s="140"/>
    </row>
    <row r="96" spans="1:15" ht="12.75">
      <c r="A96" s="238" t="s">
        <v>179</v>
      </c>
      <c r="B96" s="239"/>
      <c r="C96" s="239"/>
      <c r="D96" s="236"/>
      <c r="E96" s="237"/>
      <c r="F96" s="14">
        <v>88</v>
      </c>
      <c r="G96" s="63">
        <f>SUM(G97:G98)</f>
        <v>11469441.93</v>
      </c>
      <c r="H96" s="65">
        <f>SUM(H97:H98)</f>
        <v>116246872.14</v>
      </c>
      <c r="I96" s="62">
        <f t="shared" si="2"/>
        <v>127716314.07</v>
      </c>
      <c r="J96" s="63">
        <f>SUM(J97:J98)</f>
        <v>11653125.839909997</v>
      </c>
      <c r="K96" s="65">
        <f>SUM(K97:K98)</f>
        <v>-21866659.080000237</v>
      </c>
      <c r="L96" s="62">
        <f t="shared" si="3"/>
        <v>-10213533.24009024</v>
      </c>
      <c r="N96" s="125"/>
      <c r="O96" s="140"/>
    </row>
    <row r="97" spans="1:15" ht="12.75">
      <c r="A97" s="235" t="s">
        <v>236</v>
      </c>
      <c r="B97" s="236"/>
      <c r="C97" s="236"/>
      <c r="D97" s="236"/>
      <c r="E97" s="237"/>
      <c r="F97" s="14">
        <v>89</v>
      </c>
      <c r="G97" s="60">
        <v>11469441.93</v>
      </c>
      <c r="H97" s="61">
        <f>116179707.14+67165</f>
        <v>116246872.14</v>
      </c>
      <c r="I97" s="62">
        <f t="shared" si="2"/>
        <v>127716314.07</v>
      </c>
      <c r="J97" s="60">
        <v>11653125.839909997</v>
      </c>
      <c r="K97" s="61">
        <v>-0.3500002324581146</v>
      </c>
      <c r="L97" s="62">
        <f t="shared" si="3"/>
        <v>11653125.489909764</v>
      </c>
      <c r="N97" s="125"/>
      <c r="O97" s="140"/>
    </row>
    <row r="98" spans="1:15" ht="12.75">
      <c r="A98" s="235" t="s">
        <v>295</v>
      </c>
      <c r="B98" s="236"/>
      <c r="C98" s="236"/>
      <c r="D98" s="236"/>
      <c r="E98" s="237"/>
      <c r="F98" s="14">
        <v>90</v>
      </c>
      <c r="G98" s="60">
        <v>0</v>
      </c>
      <c r="H98" s="61"/>
      <c r="I98" s="62">
        <f t="shared" si="2"/>
        <v>0</v>
      </c>
      <c r="J98" s="60">
        <v>0</v>
      </c>
      <c r="K98" s="61">
        <v>-21866658.730000004</v>
      </c>
      <c r="L98" s="62">
        <f t="shared" si="3"/>
        <v>-21866658.730000004</v>
      </c>
      <c r="N98" s="125"/>
      <c r="O98" s="140"/>
    </row>
    <row r="99" spans="1:15" ht="12.75">
      <c r="A99" s="238" t="s">
        <v>393</v>
      </c>
      <c r="B99" s="239"/>
      <c r="C99" s="239"/>
      <c r="D99" s="236"/>
      <c r="E99" s="237"/>
      <c r="F99" s="14">
        <v>91</v>
      </c>
      <c r="G99" s="60">
        <v>8190518</v>
      </c>
      <c r="H99" s="61">
        <v>70310209.12</v>
      </c>
      <c r="I99" s="62">
        <f t="shared" si="2"/>
        <v>78500727.12</v>
      </c>
      <c r="J99" s="60">
        <v>8207836.75229</v>
      </c>
      <c r="K99" s="61">
        <v>50025473.29</v>
      </c>
      <c r="L99" s="62">
        <f t="shared" si="3"/>
        <v>58233310.04229</v>
      </c>
      <c r="N99" s="125"/>
      <c r="O99" s="140"/>
    </row>
    <row r="100" spans="1:15" ht="12.75">
      <c r="A100" s="238" t="s">
        <v>180</v>
      </c>
      <c r="B100" s="239"/>
      <c r="C100" s="239"/>
      <c r="D100" s="236"/>
      <c r="E100" s="237"/>
      <c r="F100" s="14">
        <v>92</v>
      </c>
      <c r="G100" s="63">
        <f>SUM(G101:G106)</f>
        <v>2105904329.9</v>
      </c>
      <c r="H100" s="65">
        <f>SUM(H101:H106)</f>
        <v>4233883328.59</v>
      </c>
      <c r="I100" s="62">
        <f t="shared" si="2"/>
        <v>6339787658.49</v>
      </c>
      <c r="J100" s="63">
        <f>SUM(J101:J106)</f>
        <v>2162753820.9199996</v>
      </c>
      <c r="K100" s="65">
        <f>SUM(K101:K106)</f>
        <v>4153389783.3</v>
      </c>
      <c r="L100" s="62">
        <f t="shared" si="3"/>
        <v>6316143604.219999</v>
      </c>
      <c r="N100" s="125"/>
      <c r="O100" s="140"/>
    </row>
    <row r="101" spans="1:15" ht="12.75">
      <c r="A101" s="235" t="s">
        <v>237</v>
      </c>
      <c r="B101" s="236"/>
      <c r="C101" s="236"/>
      <c r="D101" s="236"/>
      <c r="E101" s="237"/>
      <c r="F101" s="14">
        <v>93</v>
      </c>
      <c r="G101" s="60">
        <v>3678793</v>
      </c>
      <c r="H101" s="61">
        <v>1090638279.9</v>
      </c>
      <c r="I101" s="62">
        <f t="shared" si="2"/>
        <v>1094317072.9</v>
      </c>
      <c r="J101" s="60">
        <v>3587069.5700000003</v>
      </c>
      <c r="K101" s="61">
        <v>1142164255.11</v>
      </c>
      <c r="L101" s="62">
        <f t="shared" si="3"/>
        <v>1145751324.6799998</v>
      </c>
      <c r="N101" s="125"/>
      <c r="O101" s="140"/>
    </row>
    <row r="102" spans="1:15" ht="12.75">
      <c r="A102" s="235" t="s">
        <v>238</v>
      </c>
      <c r="B102" s="236"/>
      <c r="C102" s="236"/>
      <c r="D102" s="236"/>
      <c r="E102" s="237"/>
      <c r="F102" s="14">
        <v>94</v>
      </c>
      <c r="G102" s="60">
        <v>2068933898.72</v>
      </c>
      <c r="H102" s="61">
        <v>0</v>
      </c>
      <c r="I102" s="62">
        <f t="shared" si="2"/>
        <v>2068933898.72</v>
      </c>
      <c r="J102" s="60">
        <v>2131297357.9299998</v>
      </c>
      <c r="K102" s="61">
        <v>0</v>
      </c>
      <c r="L102" s="62">
        <f t="shared" si="3"/>
        <v>2131297357.9299998</v>
      </c>
      <c r="N102" s="125"/>
      <c r="O102" s="140"/>
    </row>
    <row r="103" spans="1:15" ht="12.75">
      <c r="A103" s="235" t="s">
        <v>239</v>
      </c>
      <c r="B103" s="236"/>
      <c r="C103" s="236"/>
      <c r="D103" s="236"/>
      <c r="E103" s="237"/>
      <c r="F103" s="14">
        <v>95</v>
      </c>
      <c r="G103" s="60">
        <v>33291638.180000003</v>
      </c>
      <c r="H103" s="61">
        <v>3055379935.84</v>
      </c>
      <c r="I103" s="62">
        <f t="shared" si="2"/>
        <v>3088671574.02</v>
      </c>
      <c r="J103" s="60">
        <v>27869393.42</v>
      </c>
      <c r="K103" s="61">
        <v>2916888414.7700005</v>
      </c>
      <c r="L103" s="62">
        <f t="shared" si="3"/>
        <v>2944757808.1900005</v>
      </c>
      <c r="N103" s="125"/>
      <c r="O103" s="140"/>
    </row>
    <row r="104" spans="1:15" ht="19.5" customHeight="1">
      <c r="A104" s="235" t="s">
        <v>195</v>
      </c>
      <c r="B104" s="236"/>
      <c r="C104" s="236"/>
      <c r="D104" s="236"/>
      <c r="E104" s="237"/>
      <c r="F104" s="14">
        <v>96</v>
      </c>
      <c r="G104" s="60">
        <v>0</v>
      </c>
      <c r="H104" s="61">
        <v>4312512.85</v>
      </c>
      <c r="I104" s="62">
        <f t="shared" si="2"/>
        <v>4312512.85</v>
      </c>
      <c r="J104" s="60">
        <v>0</v>
      </c>
      <c r="K104" s="61">
        <v>4938478.42</v>
      </c>
      <c r="L104" s="62">
        <f t="shared" si="3"/>
        <v>4938478.42</v>
      </c>
      <c r="N104" s="125"/>
      <c r="O104" s="140"/>
    </row>
    <row r="105" spans="1:15" ht="12.75">
      <c r="A105" s="235" t="s">
        <v>296</v>
      </c>
      <c r="B105" s="236"/>
      <c r="C105" s="236"/>
      <c r="D105" s="236"/>
      <c r="E105" s="237"/>
      <c r="F105" s="14">
        <v>97</v>
      </c>
      <c r="G105" s="60">
        <v>0</v>
      </c>
      <c r="H105" s="61">
        <v>1725600</v>
      </c>
      <c r="I105" s="62">
        <f t="shared" si="2"/>
        <v>1725600</v>
      </c>
      <c r="J105" s="60">
        <v>0</v>
      </c>
      <c r="K105" s="61">
        <v>4571635</v>
      </c>
      <c r="L105" s="62">
        <f t="shared" si="3"/>
        <v>4571635</v>
      </c>
      <c r="N105" s="125"/>
      <c r="O105" s="140"/>
    </row>
    <row r="106" spans="1:15" ht="12.75">
      <c r="A106" s="235" t="s">
        <v>297</v>
      </c>
      <c r="B106" s="236"/>
      <c r="C106" s="236"/>
      <c r="D106" s="236"/>
      <c r="E106" s="237"/>
      <c r="F106" s="14">
        <v>98</v>
      </c>
      <c r="G106" s="60">
        <v>0</v>
      </c>
      <c r="H106" s="61">
        <v>81827000</v>
      </c>
      <c r="I106" s="62">
        <f t="shared" si="2"/>
        <v>81827000</v>
      </c>
      <c r="J106" s="60">
        <v>0</v>
      </c>
      <c r="K106" s="61">
        <v>84827000</v>
      </c>
      <c r="L106" s="62">
        <f t="shared" si="3"/>
        <v>84827000</v>
      </c>
      <c r="N106" s="125"/>
      <c r="O106" s="140"/>
    </row>
    <row r="107" spans="1:15" ht="33" customHeight="1">
      <c r="A107" s="238" t="s">
        <v>298</v>
      </c>
      <c r="B107" s="239"/>
      <c r="C107" s="239"/>
      <c r="D107" s="236"/>
      <c r="E107" s="237"/>
      <c r="F107" s="14">
        <v>99</v>
      </c>
      <c r="G107" s="60">
        <v>11425214.32</v>
      </c>
      <c r="H107" s="61">
        <v>0</v>
      </c>
      <c r="I107" s="62">
        <f t="shared" si="2"/>
        <v>11425214.32</v>
      </c>
      <c r="J107" s="60">
        <v>8388857.08</v>
      </c>
      <c r="K107" s="61">
        <v>0</v>
      </c>
      <c r="L107" s="62">
        <f t="shared" si="3"/>
        <v>8388857.08</v>
      </c>
      <c r="N107" s="125"/>
      <c r="O107" s="140"/>
    </row>
    <row r="108" spans="1:15" ht="12.75">
      <c r="A108" s="238" t="s">
        <v>181</v>
      </c>
      <c r="B108" s="239"/>
      <c r="C108" s="239"/>
      <c r="D108" s="236"/>
      <c r="E108" s="237"/>
      <c r="F108" s="14">
        <v>100</v>
      </c>
      <c r="G108" s="63">
        <f>SUM(G109:G110)</f>
        <v>15057011.16</v>
      </c>
      <c r="H108" s="65">
        <f>SUM(H109:H110)</f>
        <v>95539884.47000001</v>
      </c>
      <c r="I108" s="62">
        <f t="shared" si="2"/>
        <v>110596895.63000001</v>
      </c>
      <c r="J108" s="63">
        <f>SUM(J109:J110)</f>
        <v>10177651.35</v>
      </c>
      <c r="K108" s="65">
        <f>SUM(K109:K110)</f>
        <v>114519376.21</v>
      </c>
      <c r="L108" s="62">
        <f t="shared" si="3"/>
        <v>124697027.55999999</v>
      </c>
      <c r="N108" s="125"/>
      <c r="O108" s="140"/>
    </row>
    <row r="109" spans="1:15" ht="12.75">
      <c r="A109" s="235" t="s">
        <v>240</v>
      </c>
      <c r="B109" s="236"/>
      <c r="C109" s="236"/>
      <c r="D109" s="236"/>
      <c r="E109" s="237"/>
      <c r="F109" s="14">
        <v>101</v>
      </c>
      <c r="G109" s="60">
        <v>15057011.16</v>
      </c>
      <c r="H109" s="61">
        <v>90099511.57000001</v>
      </c>
      <c r="I109" s="62">
        <f t="shared" si="2"/>
        <v>105156522.73</v>
      </c>
      <c r="J109" s="60">
        <v>10177651.35</v>
      </c>
      <c r="K109" s="61">
        <v>108283901.92999999</v>
      </c>
      <c r="L109" s="62">
        <f t="shared" si="3"/>
        <v>118461553.27999999</v>
      </c>
      <c r="N109" s="125"/>
      <c r="O109" s="140"/>
    </row>
    <row r="110" spans="1:15" ht="12.75">
      <c r="A110" s="235" t="s">
        <v>241</v>
      </c>
      <c r="B110" s="236"/>
      <c r="C110" s="236"/>
      <c r="D110" s="236"/>
      <c r="E110" s="237"/>
      <c r="F110" s="14">
        <v>102</v>
      </c>
      <c r="G110" s="60">
        <v>0</v>
      </c>
      <c r="H110" s="61">
        <v>5440372.9</v>
      </c>
      <c r="I110" s="62">
        <f t="shared" si="2"/>
        <v>5440372.9</v>
      </c>
      <c r="J110" s="60">
        <v>0</v>
      </c>
      <c r="K110" s="61">
        <v>6235474.28</v>
      </c>
      <c r="L110" s="62">
        <f t="shared" si="3"/>
        <v>6235474.28</v>
      </c>
      <c r="N110" s="125"/>
      <c r="O110" s="140"/>
    </row>
    <row r="111" spans="1:15" ht="12.75">
      <c r="A111" s="238" t="s">
        <v>182</v>
      </c>
      <c r="B111" s="239"/>
      <c r="C111" s="239"/>
      <c r="D111" s="236"/>
      <c r="E111" s="237"/>
      <c r="F111" s="14">
        <v>103</v>
      </c>
      <c r="G111" s="63">
        <f>SUM(G112:G113)</f>
        <v>32671.82</v>
      </c>
      <c r="H111" s="65">
        <f>SUM(H112:H113)</f>
        <v>134297391.01</v>
      </c>
      <c r="I111" s="62">
        <f t="shared" si="2"/>
        <v>134330062.82999998</v>
      </c>
      <c r="J111" s="63">
        <f>SUM(J112:J113)</f>
        <v>520145.26</v>
      </c>
      <c r="K111" s="65">
        <f>SUM(K112:K113)</f>
        <v>34993127.75</v>
      </c>
      <c r="L111" s="62">
        <f t="shared" si="3"/>
        <v>35513273.01</v>
      </c>
      <c r="N111" s="125"/>
      <c r="O111" s="140"/>
    </row>
    <row r="112" spans="1:15" ht="12.75">
      <c r="A112" s="235" t="s">
        <v>242</v>
      </c>
      <c r="B112" s="236"/>
      <c r="C112" s="236"/>
      <c r="D112" s="236"/>
      <c r="E112" s="237"/>
      <c r="F112" s="14">
        <v>104</v>
      </c>
      <c r="G112" s="60">
        <v>0</v>
      </c>
      <c r="H112" s="61">
        <v>120965178.52</v>
      </c>
      <c r="I112" s="62">
        <f t="shared" si="2"/>
        <v>120965178.52</v>
      </c>
      <c r="J112" s="60">
        <v>499478.21</v>
      </c>
      <c r="K112" s="61">
        <v>34462673.46</v>
      </c>
      <c r="L112" s="62">
        <f t="shared" si="3"/>
        <v>34962151.67</v>
      </c>
      <c r="N112" s="125"/>
      <c r="O112" s="140"/>
    </row>
    <row r="113" spans="1:15" ht="12.75">
      <c r="A113" s="235" t="s">
        <v>243</v>
      </c>
      <c r="B113" s="236"/>
      <c r="C113" s="236"/>
      <c r="D113" s="236"/>
      <c r="E113" s="237"/>
      <c r="F113" s="14">
        <v>105</v>
      </c>
      <c r="G113" s="60">
        <v>32671.82</v>
      </c>
      <c r="H113" s="61">
        <v>13332212.49</v>
      </c>
      <c r="I113" s="62">
        <f t="shared" si="2"/>
        <v>13364884.31</v>
      </c>
      <c r="J113" s="60">
        <v>20667.05</v>
      </c>
      <c r="K113" s="61">
        <v>530454.29</v>
      </c>
      <c r="L113" s="62">
        <f t="shared" si="3"/>
        <v>551121.3400000001</v>
      </c>
      <c r="N113" s="125"/>
      <c r="O113" s="140"/>
    </row>
    <row r="114" spans="1:15" ht="12.75">
      <c r="A114" s="238" t="s">
        <v>299</v>
      </c>
      <c r="B114" s="239"/>
      <c r="C114" s="239"/>
      <c r="D114" s="236"/>
      <c r="E114" s="237"/>
      <c r="F114" s="14">
        <v>106</v>
      </c>
      <c r="G114" s="60"/>
      <c r="H114" s="61"/>
      <c r="I114" s="62">
        <f t="shared" si="2"/>
        <v>0</v>
      </c>
      <c r="J114" s="60"/>
      <c r="K114" s="61"/>
      <c r="L114" s="62">
        <f t="shared" si="3"/>
        <v>0</v>
      </c>
      <c r="N114" s="125"/>
      <c r="O114" s="140"/>
    </row>
    <row r="115" spans="1:15" ht="12.75">
      <c r="A115" s="238" t="s">
        <v>183</v>
      </c>
      <c r="B115" s="239"/>
      <c r="C115" s="239"/>
      <c r="D115" s="236"/>
      <c r="E115" s="237"/>
      <c r="F115" s="14">
        <v>107</v>
      </c>
      <c r="G115" s="63">
        <f>SUM(G116:G118)</f>
        <v>275991.58</v>
      </c>
      <c r="H115" s="65">
        <f>SUM(H116:H118)</f>
        <v>142885904.62</v>
      </c>
      <c r="I115" s="62">
        <f t="shared" si="2"/>
        <v>143161896.20000002</v>
      </c>
      <c r="J115" s="63">
        <f>SUM(J116:J118)</f>
        <v>271430.77</v>
      </c>
      <c r="K115" s="65">
        <f>SUM(K116:K118)</f>
        <v>390441905.96999997</v>
      </c>
      <c r="L115" s="62">
        <f t="shared" si="3"/>
        <v>390713336.73999995</v>
      </c>
      <c r="N115" s="125"/>
      <c r="O115" s="140"/>
    </row>
    <row r="116" spans="1:15" ht="12.75">
      <c r="A116" s="235" t="s">
        <v>225</v>
      </c>
      <c r="B116" s="236"/>
      <c r="C116" s="236"/>
      <c r="D116" s="236"/>
      <c r="E116" s="237"/>
      <c r="F116" s="14">
        <v>108</v>
      </c>
      <c r="G116" s="60">
        <v>0</v>
      </c>
      <c r="H116" s="61">
        <v>140501820.97</v>
      </c>
      <c r="I116" s="62">
        <f t="shared" si="2"/>
        <v>140501820.97</v>
      </c>
      <c r="J116" s="60">
        <v>0</v>
      </c>
      <c r="K116" s="61">
        <v>384540549.89</v>
      </c>
      <c r="L116" s="62">
        <f t="shared" si="3"/>
        <v>384540549.89</v>
      </c>
      <c r="N116" s="125"/>
      <c r="O116" s="140"/>
    </row>
    <row r="117" spans="1:15" ht="12.75">
      <c r="A117" s="235" t="s">
        <v>226</v>
      </c>
      <c r="B117" s="236"/>
      <c r="C117" s="236"/>
      <c r="D117" s="236"/>
      <c r="E117" s="237"/>
      <c r="F117" s="14">
        <v>109</v>
      </c>
      <c r="G117" s="60">
        <v>0</v>
      </c>
      <c r="H117" s="61">
        <v>0</v>
      </c>
      <c r="I117" s="62">
        <f t="shared" si="2"/>
        <v>0</v>
      </c>
      <c r="J117" s="60">
        <v>0</v>
      </c>
      <c r="K117" s="61">
        <v>0</v>
      </c>
      <c r="L117" s="62">
        <f t="shared" si="3"/>
        <v>0</v>
      </c>
      <c r="N117" s="125"/>
      <c r="O117" s="140"/>
    </row>
    <row r="118" spans="1:15" ht="12.75">
      <c r="A118" s="235" t="s">
        <v>227</v>
      </c>
      <c r="B118" s="236"/>
      <c r="C118" s="236"/>
      <c r="D118" s="236"/>
      <c r="E118" s="237"/>
      <c r="F118" s="14">
        <v>110</v>
      </c>
      <c r="G118" s="60">
        <v>275991.58</v>
      </c>
      <c r="H118" s="61">
        <v>2384083.65</v>
      </c>
      <c r="I118" s="62">
        <f t="shared" si="2"/>
        <v>2660075.23</v>
      </c>
      <c r="J118" s="60">
        <v>271430.77</v>
      </c>
      <c r="K118" s="61">
        <v>5901356.08</v>
      </c>
      <c r="L118" s="62">
        <f t="shared" si="3"/>
        <v>6172786.85</v>
      </c>
      <c r="N118" s="125"/>
      <c r="O118" s="140"/>
    </row>
    <row r="119" spans="1:15" ht="12.75">
      <c r="A119" s="238" t="s">
        <v>184</v>
      </c>
      <c r="B119" s="239"/>
      <c r="C119" s="239"/>
      <c r="D119" s="236"/>
      <c r="E119" s="237"/>
      <c r="F119" s="14">
        <v>111</v>
      </c>
      <c r="G119" s="63">
        <f>SUM(G120:G123)</f>
        <v>34743026.44</v>
      </c>
      <c r="H119" s="65">
        <f>SUM(H120:H123)</f>
        <v>285185658.96000004</v>
      </c>
      <c r="I119" s="62">
        <f t="shared" si="2"/>
        <v>319928685.40000004</v>
      </c>
      <c r="J119" s="63">
        <f>SUM(J120:J123)</f>
        <v>47251159.22</v>
      </c>
      <c r="K119" s="65">
        <f>SUM(K120:K123)</f>
        <v>276602122.82</v>
      </c>
      <c r="L119" s="62">
        <f t="shared" si="3"/>
        <v>323853282.03999996</v>
      </c>
      <c r="N119" s="125"/>
      <c r="O119" s="140"/>
    </row>
    <row r="120" spans="1:15" ht="12.75">
      <c r="A120" s="235" t="s">
        <v>228</v>
      </c>
      <c r="B120" s="236"/>
      <c r="C120" s="236"/>
      <c r="D120" s="236"/>
      <c r="E120" s="237"/>
      <c r="F120" s="14">
        <v>112</v>
      </c>
      <c r="G120" s="60">
        <v>3982650.81</v>
      </c>
      <c r="H120" s="61">
        <v>95403551.39</v>
      </c>
      <c r="I120" s="62">
        <f t="shared" si="2"/>
        <v>99386202.2</v>
      </c>
      <c r="J120" s="60">
        <v>5128835.76</v>
      </c>
      <c r="K120" s="61">
        <v>101496091.21000001</v>
      </c>
      <c r="L120" s="62">
        <f t="shared" si="3"/>
        <v>106624926.97000001</v>
      </c>
      <c r="N120" s="125"/>
      <c r="O120" s="140"/>
    </row>
    <row r="121" spans="1:15" ht="12.75">
      <c r="A121" s="235" t="s">
        <v>229</v>
      </c>
      <c r="B121" s="236"/>
      <c r="C121" s="236"/>
      <c r="D121" s="236"/>
      <c r="E121" s="237"/>
      <c r="F121" s="14">
        <v>113</v>
      </c>
      <c r="G121" s="60">
        <v>3195.76</v>
      </c>
      <c r="H121" s="61">
        <v>58120239.03</v>
      </c>
      <c r="I121" s="62">
        <f t="shared" si="2"/>
        <v>58123434.79</v>
      </c>
      <c r="J121" s="60">
        <v>1725.13</v>
      </c>
      <c r="K121" s="61">
        <v>50097404.75999999</v>
      </c>
      <c r="L121" s="62">
        <f t="shared" si="3"/>
        <v>50099129.88999999</v>
      </c>
      <c r="N121" s="125"/>
      <c r="O121" s="140"/>
    </row>
    <row r="122" spans="1:15" ht="12.75">
      <c r="A122" s="235" t="s">
        <v>230</v>
      </c>
      <c r="B122" s="236"/>
      <c r="C122" s="236"/>
      <c r="D122" s="236"/>
      <c r="E122" s="237"/>
      <c r="F122" s="14">
        <v>114</v>
      </c>
      <c r="G122" s="60">
        <v>0</v>
      </c>
      <c r="H122" s="61">
        <v>0</v>
      </c>
      <c r="I122" s="62">
        <f t="shared" si="2"/>
        <v>0</v>
      </c>
      <c r="J122" s="60">
        <v>0</v>
      </c>
      <c r="K122" s="61">
        <v>132015.89</v>
      </c>
      <c r="L122" s="62">
        <f t="shared" si="3"/>
        <v>132015.89</v>
      </c>
      <c r="N122" s="125"/>
      <c r="O122" s="140"/>
    </row>
    <row r="123" spans="1:15" ht="12.75">
      <c r="A123" s="235" t="s">
        <v>231</v>
      </c>
      <c r="B123" s="236"/>
      <c r="C123" s="236"/>
      <c r="D123" s="236"/>
      <c r="E123" s="237"/>
      <c r="F123" s="14">
        <v>115</v>
      </c>
      <c r="G123" s="60">
        <v>30757179.87</v>
      </c>
      <c r="H123" s="61">
        <v>131661868.53999999</v>
      </c>
      <c r="I123" s="62">
        <f t="shared" si="2"/>
        <v>162419048.41</v>
      </c>
      <c r="J123" s="60">
        <v>42120598.33</v>
      </c>
      <c r="K123" s="61">
        <v>124876610.96000001</v>
      </c>
      <c r="L123" s="62">
        <f t="shared" si="3"/>
        <v>166997209.29000002</v>
      </c>
      <c r="N123" s="125"/>
      <c r="O123" s="140"/>
    </row>
    <row r="124" spans="1:15" ht="26.25" customHeight="1">
      <c r="A124" s="238" t="s">
        <v>185</v>
      </c>
      <c r="B124" s="239"/>
      <c r="C124" s="239"/>
      <c r="D124" s="236"/>
      <c r="E124" s="237"/>
      <c r="F124" s="14">
        <v>116</v>
      </c>
      <c r="G124" s="63">
        <f>SUM(G125:G126)</f>
        <v>2974334.79</v>
      </c>
      <c r="H124" s="65">
        <f>SUM(H125:H126)</f>
        <v>208835099.69000003</v>
      </c>
      <c r="I124" s="62">
        <f t="shared" si="2"/>
        <v>211809434.48000002</v>
      </c>
      <c r="J124" s="63">
        <f>SUM(J125:J126)</f>
        <v>9094406.21</v>
      </c>
      <c r="K124" s="65">
        <f>SUM(K125:K126)</f>
        <v>174391752.13</v>
      </c>
      <c r="L124" s="62">
        <f t="shared" si="3"/>
        <v>183486158.34</v>
      </c>
      <c r="N124" s="125"/>
      <c r="O124" s="140"/>
    </row>
    <row r="125" spans="1:15" ht="12.75">
      <c r="A125" s="235" t="s">
        <v>232</v>
      </c>
      <c r="B125" s="236"/>
      <c r="C125" s="236"/>
      <c r="D125" s="236"/>
      <c r="E125" s="237"/>
      <c r="F125" s="14">
        <v>117</v>
      </c>
      <c r="G125" s="60">
        <v>0</v>
      </c>
      <c r="H125" s="61">
        <v>1770883.43</v>
      </c>
      <c r="I125" s="62">
        <f t="shared" si="2"/>
        <v>1770883.43</v>
      </c>
      <c r="J125" s="60">
        <v>0</v>
      </c>
      <c r="K125" s="61">
        <v>0</v>
      </c>
      <c r="L125" s="62">
        <f t="shared" si="3"/>
        <v>0</v>
      </c>
      <c r="N125" s="125"/>
      <c r="O125" s="140"/>
    </row>
    <row r="126" spans="1:15" ht="12.75">
      <c r="A126" s="235" t="s">
        <v>233</v>
      </c>
      <c r="B126" s="236"/>
      <c r="C126" s="236"/>
      <c r="D126" s="236"/>
      <c r="E126" s="237"/>
      <c r="F126" s="14">
        <v>118</v>
      </c>
      <c r="G126" s="60">
        <v>2974334.79</v>
      </c>
      <c r="H126" s="61">
        <v>207064216.26000002</v>
      </c>
      <c r="I126" s="62">
        <f t="shared" si="2"/>
        <v>210038551.05</v>
      </c>
      <c r="J126" s="60">
        <v>9094406.21</v>
      </c>
      <c r="K126" s="61">
        <v>174391752.13</v>
      </c>
      <c r="L126" s="62">
        <f t="shared" si="3"/>
        <v>183486158.34</v>
      </c>
      <c r="N126" s="125"/>
      <c r="O126" s="140"/>
    </row>
    <row r="127" spans="1:15" ht="12.75">
      <c r="A127" s="238" t="s">
        <v>186</v>
      </c>
      <c r="B127" s="239"/>
      <c r="C127" s="239"/>
      <c r="D127" s="236"/>
      <c r="E127" s="237"/>
      <c r="F127" s="14">
        <v>119</v>
      </c>
      <c r="G127" s="63">
        <f>G79+G99+G100+G107+G108+G111+G114+G115+G119+G124</f>
        <v>2313550646.3500004</v>
      </c>
      <c r="H127" s="65">
        <f>H79+H99+H100+H107+H108+H111+H114+H115+H119+H124</f>
        <v>7107597177.110001</v>
      </c>
      <c r="I127" s="62">
        <f t="shared" si="2"/>
        <v>9421147823.460001</v>
      </c>
      <c r="J127" s="63">
        <f>J79+J99+J100+J107+J108+J111+J114+J115+J119+J124</f>
        <v>2407826950.7824993</v>
      </c>
      <c r="K127" s="65">
        <f>K79+K99+K100+K107+K108+K111+K114+K115+K119+K124</f>
        <v>6786612267.12</v>
      </c>
      <c r="L127" s="62">
        <f t="shared" si="3"/>
        <v>9194439217.9025</v>
      </c>
      <c r="N127" s="125"/>
      <c r="O127" s="140"/>
    </row>
    <row r="128" spans="1:15" ht="12.75">
      <c r="A128" s="246" t="s">
        <v>34</v>
      </c>
      <c r="B128" s="247"/>
      <c r="C128" s="247"/>
      <c r="D128" s="248"/>
      <c r="E128" s="249"/>
      <c r="F128" s="16">
        <v>120</v>
      </c>
      <c r="G128" s="67">
        <v>3437459.95</v>
      </c>
      <c r="H128" s="68">
        <v>1116205487.5900002</v>
      </c>
      <c r="I128" s="69">
        <f t="shared" si="2"/>
        <v>1119642947.5400002</v>
      </c>
      <c r="J128" s="67">
        <v>86141049.42</v>
      </c>
      <c r="K128" s="68">
        <v>1174070367.44</v>
      </c>
      <c r="L128" s="69">
        <f t="shared" si="3"/>
        <v>1260211416.8600001</v>
      </c>
      <c r="N128" s="125"/>
      <c r="O128" s="140"/>
    </row>
    <row r="129" spans="1:15" ht="12.75">
      <c r="A129" s="250" t="s">
        <v>56</v>
      </c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2"/>
      <c r="O129" s="140"/>
    </row>
    <row r="130" spans="1:15" ht="12.75">
      <c r="A130" s="253" t="s">
        <v>57</v>
      </c>
      <c r="B130" s="254"/>
      <c r="C130" s="254"/>
      <c r="D130" s="254"/>
      <c r="E130" s="254"/>
      <c r="F130" s="13">
        <v>121</v>
      </c>
      <c r="G130" s="11">
        <f>SUM(G131:G132)</f>
        <v>143138066.34</v>
      </c>
      <c r="H130" s="12">
        <f>SUM(H131:H132)</f>
        <v>2006969909.77</v>
      </c>
      <c r="I130" s="8">
        <f>G130+H130</f>
        <v>2150107976.11</v>
      </c>
      <c r="J130" s="11">
        <f>SUM(J131:J132)</f>
        <v>169369479.97250003</v>
      </c>
      <c r="K130" s="12">
        <f>SUM(K131:K132)</f>
        <v>1642274198.9399998</v>
      </c>
      <c r="L130" s="8">
        <f>J130+K130</f>
        <v>1811643678.9125</v>
      </c>
      <c r="O130" s="140"/>
    </row>
    <row r="131" spans="1:15" ht="12.75">
      <c r="A131" s="240" t="s">
        <v>98</v>
      </c>
      <c r="B131" s="241"/>
      <c r="C131" s="241"/>
      <c r="D131" s="241"/>
      <c r="E131" s="242"/>
      <c r="F131" s="14">
        <v>122</v>
      </c>
      <c r="G131" s="6">
        <f>G79</f>
        <v>134947548.34</v>
      </c>
      <c r="H131" s="168">
        <f>H79</f>
        <v>1936659700.65</v>
      </c>
      <c r="I131" s="9">
        <f>G131+H131</f>
        <v>2071607248.99</v>
      </c>
      <c r="J131" s="6">
        <f>J79</f>
        <v>161161643.22021002</v>
      </c>
      <c r="K131" s="168">
        <f>K79</f>
        <v>1592248725.6499999</v>
      </c>
      <c r="L131" s="9">
        <f>J131+K131</f>
        <v>1753410368.87021</v>
      </c>
      <c r="O131" s="140"/>
    </row>
    <row r="132" spans="1:15" ht="12.75">
      <c r="A132" s="243" t="s">
        <v>99</v>
      </c>
      <c r="B132" s="244"/>
      <c r="C132" s="244"/>
      <c r="D132" s="244"/>
      <c r="E132" s="245"/>
      <c r="F132" s="15">
        <v>123</v>
      </c>
      <c r="G132" s="7">
        <f>G99</f>
        <v>8190518</v>
      </c>
      <c r="H132" s="169">
        <f>H99</f>
        <v>70310209.12</v>
      </c>
      <c r="I132" s="10">
        <f>G132+H132</f>
        <v>78500727.12</v>
      </c>
      <c r="J132" s="7">
        <f>J99</f>
        <v>8207836.75229</v>
      </c>
      <c r="K132" s="169">
        <f>K99</f>
        <v>50025473.29</v>
      </c>
      <c r="L132" s="10">
        <f>J132+K132</f>
        <v>58233310.04229</v>
      </c>
      <c r="O132" s="140"/>
    </row>
    <row r="133" spans="1:12" ht="12.75">
      <c r="A133" s="31" t="s">
        <v>100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10:12" ht="12.75">
      <c r="J135" s="55"/>
      <c r="K135" s="55"/>
      <c r="L135" s="55"/>
    </row>
    <row r="136" spans="7:12" ht="12.75">
      <c r="G136" s="56"/>
      <c r="H136" s="56"/>
      <c r="I136" s="56"/>
      <c r="J136" s="56"/>
      <c r="K136" s="56"/>
      <c r="L136" s="56"/>
    </row>
  </sheetData>
  <sheetProtection/>
  <mergeCells count="135">
    <mergeCell ref="A1:K1"/>
    <mergeCell ref="A2:K2"/>
    <mergeCell ref="J4:L4"/>
    <mergeCell ref="A6:E6"/>
    <mergeCell ref="K3:L3"/>
    <mergeCell ref="F3:G3"/>
    <mergeCell ref="A7:L7"/>
    <mergeCell ref="A8:E8"/>
    <mergeCell ref="A4:E5"/>
    <mergeCell ref="F4:F5"/>
    <mergeCell ref="G4:I4"/>
    <mergeCell ref="A16:E16"/>
    <mergeCell ref="A9:E9"/>
    <mergeCell ref="A10:E10"/>
    <mergeCell ref="A11:E11"/>
    <mergeCell ref="A12:E12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9:E39"/>
    <mergeCell ref="A38:E38"/>
    <mergeCell ref="A40:E40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51:E51"/>
    <mergeCell ref="A52:E52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3:E63"/>
    <mergeCell ref="A64:E64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5:E75"/>
    <mergeCell ref="A76:E76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87:E87"/>
    <mergeCell ref="A88:E88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99:E99"/>
    <mergeCell ref="A100:E100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I8 I79:I80 I130:I132" formula="1"/>
    <ignoredError sqref="I9:I39 I40:I42 I45:I69 I81:I95 I108 I109:I128 I72 I101:I105 I96:I100 I76" formula="1" formulaRange="1"/>
    <ignoredError sqref="I43:I44 I70:I71 I106:I107 I73:I75 G96:H96 J96:K96 I77 G100:H100 J100:K100 J66:K66" formulaRange="1"/>
    <ignoredError sqref="J131:J132 K131:K132 G131:H132 H9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"/>
  <sheetViews>
    <sheetView view="pageBreakPreview" zoomScale="110" zoomScaleSheetLayoutView="11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L78" sqref="L78"/>
    </sheetView>
  </sheetViews>
  <sheetFormatPr defaultColWidth="9.140625" defaultRowHeight="12.75"/>
  <cols>
    <col min="9" max="9" width="10.140625" style="0" customWidth="1"/>
    <col min="12" max="12" width="10.00390625" style="0" customWidth="1"/>
    <col min="13" max="14" width="9.140625" style="0" customWidth="1"/>
    <col min="15" max="15" width="11.28125" style="0" bestFit="1" customWidth="1"/>
  </cols>
  <sheetData>
    <row r="1" spans="1:12" ht="15.75">
      <c r="A1" s="290" t="s">
        <v>204</v>
      </c>
      <c r="B1" s="291"/>
      <c r="C1" s="291"/>
      <c r="D1" s="291"/>
      <c r="E1" s="291"/>
      <c r="F1" s="291"/>
      <c r="G1" s="291"/>
      <c r="H1" s="292"/>
      <c r="I1" s="292"/>
      <c r="J1" s="293"/>
      <c r="K1" s="32"/>
      <c r="L1" s="33"/>
    </row>
    <row r="2" spans="1:12" ht="12.75">
      <c r="A2" s="277" t="s">
        <v>401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 ht="12.75">
      <c r="A3" s="130"/>
      <c r="B3" s="129"/>
      <c r="C3" s="129"/>
      <c r="D3" s="131"/>
      <c r="E3" s="131"/>
      <c r="F3" s="131"/>
      <c r="G3" s="131"/>
      <c r="H3" s="131"/>
      <c r="I3" s="132"/>
      <c r="J3" s="132"/>
      <c r="K3" s="294" t="s">
        <v>60</v>
      </c>
      <c r="L3" s="294"/>
    </row>
    <row r="4" spans="1:12" ht="12.75" customHeight="1">
      <c r="A4" s="264" t="s">
        <v>1</v>
      </c>
      <c r="B4" s="265"/>
      <c r="C4" s="265"/>
      <c r="D4" s="265"/>
      <c r="E4" s="266"/>
      <c r="F4" s="270" t="s">
        <v>223</v>
      </c>
      <c r="G4" s="272" t="s">
        <v>255</v>
      </c>
      <c r="H4" s="273"/>
      <c r="I4" s="274"/>
      <c r="J4" s="272" t="s">
        <v>256</v>
      </c>
      <c r="K4" s="273"/>
      <c r="L4" s="274"/>
    </row>
    <row r="5" spans="1:12" ht="13.5" thickBot="1">
      <c r="A5" s="267"/>
      <c r="B5" s="268"/>
      <c r="C5" s="268"/>
      <c r="D5" s="268"/>
      <c r="E5" s="269"/>
      <c r="F5" s="271"/>
      <c r="G5" s="24" t="s">
        <v>361</v>
      </c>
      <c r="H5" s="25" t="s">
        <v>362</v>
      </c>
      <c r="I5" s="26" t="s">
        <v>363</v>
      </c>
      <c r="J5" s="24" t="s">
        <v>361</v>
      </c>
      <c r="K5" s="25" t="s">
        <v>362</v>
      </c>
      <c r="L5" s="26" t="s">
        <v>363</v>
      </c>
    </row>
    <row r="6" spans="1:12" ht="12.75">
      <c r="A6" s="279">
        <v>1</v>
      </c>
      <c r="B6" s="280"/>
      <c r="C6" s="280"/>
      <c r="D6" s="280"/>
      <c r="E6" s="281"/>
      <c r="F6" s="27">
        <v>2</v>
      </c>
      <c r="G6" s="28">
        <v>3</v>
      </c>
      <c r="H6" s="29">
        <v>4</v>
      </c>
      <c r="I6" s="30" t="s">
        <v>58</v>
      </c>
      <c r="J6" s="28">
        <v>6</v>
      </c>
      <c r="K6" s="29">
        <v>7</v>
      </c>
      <c r="L6" s="30" t="s">
        <v>59</v>
      </c>
    </row>
    <row r="7" spans="1:12" ht="12.75">
      <c r="A7" s="287" t="s">
        <v>101</v>
      </c>
      <c r="B7" s="288"/>
      <c r="C7" s="288"/>
      <c r="D7" s="288"/>
      <c r="E7" s="289"/>
      <c r="F7" s="13">
        <v>124</v>
      </c>
      <c r="G7" s="57">
        <f>SUM(G8:G15)</f>
        <v>414891249.51</v>
      </c>
      <c r="H7" s="58">
        <f>SUM(H8:H15)</f>
        <v>2402156276.9800005</v>
      </c>
      <c r="I7" s="59">
        <f>G7+H7</f>
        <v>2817047526.4900007</v>
      </c>
      <c r="J7" s="57">
        <f>SUM(J8:J15)</f>
        <v>417498612.26</v>
      </c>
      <c r="K7" s="58">
        <f>SUM(K8:K15)</f>
        <v>2308722143.6200004</v>
      </c>
      <c r="L7" s="59">
        <f>J7+K7</f>
        <v>2726220755.88</v>
      </c>
    </row>
    <row r="8" spans="1:12" ht="12.75">
      <c r="A8" s="286" t="s">
        <v>196</v>
      </c>
      <c r="B8" s="284"/>
      <c r="C8" s="284"/>
      <c r="D8" s="284"/>
      <c r="E8" s="285"/>
      <c r="F8" s="14">
        <v>125</v>
      </c>
      <c r="G8" s="60">
        <v>414905981.87</v>
      </c>
      <c r="H8" s="61">
        <v>2744605396.7200003</v>
      </c>
      <c r="I8" s="62">
        <f aca="true" t="shared" si="0" ref="I8:I71">G8+H8</f>
        <v>3159511378.59</v>
      </c>
      <c r="J8" s="60">
        <v>417646043</v>
      </c>
      <c r="K8" s="61">
        <v>2713601258.34</v>
      </c>
      <c r="L8" s="62">
        <f aca="true" t="shared" si="1" ref="L8:L71">J8+K8</f>
        <v>3131247301.34</v>
      </c>
    </row>
    <row r="9" spans="1:12" ht="12.75">
      <c r="A9" s="286" t="s">
        <v>197</v>
      </c>
      <c r="B9" s="284"/>
      <c r="C9" s="284"/>
      <c r="D9" s="284"/>
      <c r="E9" s="285"/>
      <c r="F9" s="14">
        <v>126</v>
      </c>
      <c r="G9" s="60">
        <v>0</v>
      </c>
      <c r="H9" s="61">
        <v>925743.38</v>
      </c>
      <c r="I9" s="62">
        <f t="shared" si="0"/>
        <v>925743.38</v>
      </c>
      <c r="J9" s="60">
        <v>0</v>
      </c>
      <c r="K9" s="61">
        <v>694732.6799999999</v>
      </c>
      <c r="L9" s="62">
        <f t="shared" si="1"/>
        <v>694732.6799999999</v>
      </c>
    </row>
    <row r="10" spans="1:12" ht="25.5" customHeight="1">
      <c r="A10" s="286" t="s">
        <v>198</v>
      </c>
      <c r="B10" s="284"/>
      <c r="C10" s="284"/>
      <c r="D10" s="284"/>
      <c r="E10" s="285"/>
      <c r="F10" s="14">
        <v>127</v>
      </c>
      <c r="G10" s="60">
        <v>0</v>
      </c>
      <c r="H10" s="61">
        <v>-62109080.76</v>
      </c>
      <c r="I10" s="62">
        <f t="shared" si="0"/>
        <v>-62109080.76</v>
      </c>
      <c r="J10" s="60">
        <v>0</v>
      </c>
      <c r="K10" s="61">
        <v>-55731076.42</v>
      </c>
      <c r="L10" s="62">
        <f t="shared" si="1"/>
        <v>-55731076.42</v>
      </c>
    </row>
    <row r="11" spans="1:12" ht="12.75">
      <c r="A11" s="286" t="s">
        <v>199</v>
      </c>
      <c r="B11" s="284"/>
      <c r="C11" s="284"/>
      <c r="D11" s="284"/>
      <c r="E11" s="285"/>
      <c r="F11" s="14">
        <v>128</v>
      </c>
      <c r="G11" s="60">
        <v>-266415.57</v>
      </c>
      <c r="H11" s="61">
        <v>-300751393.28999984</v>
      </c>
      <c r="I11" s="62">
        <f t="shared" si="0"/>
        <v>-301017808.85999984</v>
      </c>
      <c r="J11" s="60">
        <v>-260405.45</v>
      </c>
      <c r="K11" s="61">
        <v>-299493836.3599998</v>
      </c>
      <c r="L11" s="62">
        <f t="shared" si="1"/>
        <v>-299754241.80999976</v>
      </c>
    </row>
    <row r="12" spans="1:12" ht="12.75">
      <c r="A12" s="286" t="s">
        <v>200</v>
      </c>
      <c r="B12" s="284"/>
      <c r="C12" s="284"/>
      <c r="D12" s="284"/>
      <c r="E12" s="285"/>
      <c r="F12" s="14">
        <v>129</v>
      </c>
      <c r="G12" s="60">
        <v>0</v>
      </c>
      <c r="H12" s="61">
        <v>-8020280.679999998</v>
      </c>
      <c r="I12" s="62">
        <f t="shared" si="0"/>
        <v>-8020280.679999998</v>
      </c>
      <c r="J12" s="60">
        <v>0</v>
      </c>
      <c r="K12" s="61">
        <v>-187566.44000000134</v>
      </c>
      <c r="L12" s="62">
        <f t="shared" si="1"/>
        <v>-187566.44000000134</v>
      </c>
    </row>
    <row r="13" spans="1:12" ht="12.75">
      <c r="A13" s="286" t="s">
        <v>201</v>
      </c>
      <c r="B13" s="284"/>
      <c r="C13" s="284"/>
      <c r="D13" s="284"/>
      <c r="E13" s="285"/>
      <c r="F13" s="14">
        <v>130</v>
      </c>
      <c r="G13" s="60">
        <v>250398.76</v>
      </c>
      <c r="H13" s="61">
        <v>20351437.96</v>
      </c>
      <c r="I13" s="62">
        <f t="shared" si="0"/>
        <v>20601836.720000003</v>
      </c>
      <c r="J13" s="60">
        <v>112483.13</v>
      </c>
      <c r="K13" s="61">
        <v>-51525975.519999996</v>
      </c>
      <c r="L13" s="62">
        <f t="shared" si="1"/>
        <v>-51413492.38999999</v>
      </c>
    </row>
    <row r="14" spans="1:12" ht="12.75">
      <c r="A14" s="286" t="s">
        <v>202</v>
      </c>
      <c r="B14" s="284"/>
      <c r="C14" s="284"/>
      <c r="D14" s="284"/>
      <c r="E14" s="285"/>
      <c r="F14" s="14">
        <v>131</v>
      </c>
      <c r="G14" s="60">
        <v>1284.4499999999998</v>
      </c>
      <c r="H14" s="61">
        <v>378808.25</v>
      </c>
      <c r="I14" s="62">
        <f t="shared" si="0"/>
        <v>380092.7</v>
      </c>
      <c r="J14" s="60">
        <v>491.58</v>
      </c>
      <c r="K14" s="61">
        <v>1390360.5299999993</v>
      </c>
      <c r="L14" s="62">
        <f t="shared" si="1"/>
        <v>1390852.1099999994</v>
      </c>
    </row>
    <row r="15" spans="1:12" ht="12.75">
      <c r="A15" s="286" t="s">
        <v>244</v>
      </c>
      <c r="B15" s="284"/>
      <c r="C15" s="284"/>
      <c r="D15" s="284"/>
      <c r="E15" s="285"/>
      <c r="F15" s="14">
        <v>132</v>
      </c>
      <c r="G15" s="60">
        <v>0</v>
      </c>
      <c r="H15" s="61">
        <v>6775645.4</v>
      </c>
      <c r="I15" s="62">
        <f t="shared" si="0"/>
        <v>6775645.4</v>
      </c>
      <c r="J15" s="60">
        <v>0</v>
      </c>
      <c r="K15" s="61">
        <v>-25753.18999999948</v>
      </c>
      <c r="L15" s="62">
        <f t="shared" si="1"/>
        <v>-25753.18999999948</v>
      </c>
    </row>
    <row r="16" spans="1:12" ht="24.75" customHeight="1">
      <c r="A16" s="240" t="s">
        <v>102</v>
      </c>
      <c r="B16" s="284"/>
      <c r="C16" s="284"/>
      <c r="D16" s="284"/>
      <c r="E16" s="285"/>
      <c r="F16" s="14">
        <v>133</v>
      </c>
      <c r="G16" s="63">
        <f>G17+G18+G22+G23+G24+G28+G29</f>
        <v>142645193.08</v>
      </c>
      <c r="H16" s="65">
        <f>H17+H18+H22+H23+H24+H28+H29</f>
        <v>244543208.11</v>
      </c>
      <c r="I16" s="62">
        <f t="shared" si="0"/>
        <v>387188401.19000006</v>
      </c>
      <c r="J16" s="63">
        <f>J17+J18+J22+J23+J24+J28+J29</f>
        <v>132983307.46</v>
      </c>
      <c r="K16" s="65">
        <f>K17+K18+K22+K23+K24+K28+K29</f>
        <v>194744404.89</v>
      </c>
      <c r="L16" s="62">
        <f t="shared" si="1"/>
        <v>327727712.34999996</v>
      </c>
    </row>
    <row r="17" spans="1:12" ht="19.5" customHeight="1">
      <c r="A17" s="286" t="s">
        <v>221</v>
      </c>
      <c r="B17" s="284"/>
      <c r="C17" s="284"/>
      <c r="D17" s="284"/>
      <c r="E17" s="285"/>
      <c r="F17" s="14">
        <v>134</v>
      </c>
      <c r="G17" s="60"/>
      <c r="H17" s="61"/>
      <c r="I17" s="62">
        <f t="shared" si="0"/>
        <v>0</v>
      </c>
      <c r="J17" s="60">
        <v>0</v>
      </c>
      <c r="K17" s="61">
        <v>0</v>
      </c>
      <c r="L17" s="62">
        <f t="shared" si="1"/>
        <v>0</v>
      </c>
    </row>
    <row r="18" spans="1:12" ht="26.25" customHeight="1">
      <c r="A18" s="286" t="s">
        <v>205</v>
      </c>
      <c r="B18" s="284"/>
      <c r="C18" s="284"/>
      <c r="D18" s="284"/>
      <c r="E18" s="285"/>
      <c r="F18" s="14">
        <v>135</v>
      </c>
      <c r="G18" s="63">
        <f>SUM(G19:G21)</f>
        <v>4618.36</v>
      </c>
      <c r="H18" s="65">
        <f>SUM(H19:H21)</f>
        <v>23337676.02</v>
      </c>
      <c r="I18" s="62">
        <f t="shared" si="0"/>
        <v>23342294.38</v>
      </c>
      <c r="J18" s="63">
        <f>SUM(J19:J21)</f>
        <v>4648.05</v>
      </c>
      <c r="K18" s="65">
        <f>SUM(K19:K21)</f>
        <v>20228851.869999994</v>
      </c>
      <c r="L18" s="62">
        <f t="shared" si="1"/>
        <v>20233499.919999994</v>
      </c>
    </row>
    <row r="19" spans="1:12" ht="12.75">
      <c r="A19" s="286" t="s">
        <v>245</v>
      </c>
      <c r="B19" s="284"/>
      <c r="C19" s="284"/>
      <c r="D19" s="284"/>
      <c r="E19" s="285"/>
      <c r="F19" s="14">
        <v>136</v>
      </c>
      <c r="G19" s="60">
        <v>4618.36</v>
      </c>
      <c r="H19" s="61">
        <v>6145017.3999999985</v>
      </c>
      <c r="I19" s="62">
        <f t="shared" si="0"/>
        <v>6149635.759999999</v>
      </c>
      <c r="J19" s="60">
        <v>4648.05</v>
      </c>
      <c r="K19" s="61">
        <v>8696094.019999996</v>
      </c>
      <c r="L19" s="62">
        <f t="shared" si="1"/>
        <v>8700742.069999997</v>
      </c>
    </row>
    <row r="20" spans="1:12" ht="24" customHeight="1">
      <c r="A20" s="286" t="s">
        <v>55</v>
      </c>
      <c r="B20" s="284"/>
      <c r="C20" s="284"/>
      <c r="D20" s="284"/>
      <c r="E20" s="285"/>
      <c r="F20" s="14">
        <v>137</v>
      </c>
      <c r="G20" s="60">
        <v>0</v>
      </c>
      <c r="H20" s="61">
        <v>17101150.14</v>
      </c>
      <c r="I20" s="62">
        <f t="shared" si="0"/>
        <v>17101150.14</v>
      </c>
      <c r="J20" s="60">
        <v>0</v>
      </c>
      <c r="K20" s="61">
        <v>11494352.69</v>
      </c>
      <c r="L20" s="62">
        <f t="shared" si="1"/>
        <v>11494352.69</v>
      </c>
    </row>
    <row r="21" spans="1:12" ht="12.75">
      <c r="A21" s="286" t="s">
        <v>246</v>
      </c>
      <c r="B21" s="284"/>
      <c r="C21" s="284"/>
      <c r="D21" s="284"/>
      <c r="E21" s="285"/>
      <c r="F21" s="14">
        <v>138</v>
      </c>
      <c r="G21" s="60">
        <v>0</v>
      </c>
      <c r="H21" s="61">
        <v>91508.48</v>
      </c>
      <c r="I21" s="62">
        <f t="shared" si="0"/>
        <v>91508.48</v>
      </c>
      <c r="J21" s="60">
        <v>0</v>
      </c>
      <c r="K21" s="61">
        <v>38405.16</v>
      </c>
      <c r="L21" s="62">
        <f t="shared" si="1"/>
        <v>38405.16</v>
      </c>
    </row>
    <row r="22" spans="1:12" ht="12.75">
      <c r="A22" s="286" t="s">
        <v>247</v>
      </c>
      <c r="B22" s="284"/>
      <c r="C22" s="284"/>
      <c r="D22" s="284"/>
      <c r="E22" s="285"/>
      <c r="F22" s="14">
        <v>139</v>
      </c>
      <c r="G22" s="60">
        <v>111995864.08000001</v>
      </c>
      <c r="H22" s="61">
        <v>153641048.84</v>
      </c>
      <c r="I22" s="62">
        <f t="shared" si="0"/>
        <v>265636912.92000002</v>
      </c>
      <c r="J22" s="60">
        <v>113641174.06</v>
      </c>
      <c r="K22" s="61">
        <v>132059675.17999999</v>
      </c>
      <c r="L22" s="62">
        <f t="shared" si="1"/>
        <v>245700849.24</v>
      </c>
    </row>
    <row r="23" spans="1:12" ht="20.25" customHeight="1">
      <c r="A23" s="286" t="s">
        <v>277</v>
      </c>
      <c r="B23" s="284"/>
      <c r="C23" s="284"/>
      <c r="D23" s="284"/>
      <c r="E23" s="285"/>
      <c r="F23" s="14">
        <v>140</v>
      </c>
      <c r="G23" s="60">
        <v>19176414.46</v>
      </c>
      <c r="H23" s="61">
        <v>25292859.31</v>
      </c>
      <c r="I23" s="62">
        <f t="shared" si="0"/>
        <v>44469273.769999996</v>
      </c>
      <c r="J23" s="60">
        <v>1503328.6</v>
      </c>
      <c r="K23" s="61">
        <v>3669410.42</v>
      </c>
      <c r="L23" s="62">
        <f t="shared" si="1"/>
        <v>5172739.02</v>
      </c>
    </row>
    <row r="24" spans="1:12" ht="19.5" customHeight="1">
      <c r="A24" s="286" t="s">
        <v>103</v>
      </c>
      <c r="B24" s="284"/>
      <c r="C24" s="284"/>
      <c r="D24" s="284"/>
      <c r="E24" s="285"/>
      <c r="F24" s="14">
        <v>141</v>
      </c>
      <c r="G24" s="63">
        <f>SUM(G25:G27)</f>
        <v>7453530.25</v>
      </c>
      <c r="H24" s="65">
        <f>SUM(H25:H27)</f>
        <v>6155699.35</v>
      </c>
      <c r="I24" s="62">
        <f t="shared" si="0"/>
        <v>13609229.6</v>
      </c>
      <c r="J24" s="63">
        <f>SUM(J25:J27)</f>
        <v>2124261.42</v>
      </c>
      <c r="K24" s="65">
        <f>SUM(K25:K27)</f>
        <v>6209819.369999999</v>
      </c>
      <c r="L24" s="62">
        <f t="shared" si="1"/>
        <v>8334080.789999999</v>
      </c>
    </row>
    <row r="25" spans="1:12" ht="12.75">
      <c r="A25" s="286" t="s">
        <v>248</v>
      </c>
      <c r="B25" s="284"/>
      <c r="C25" s="284"/>
      <c r="D25" s="284"/>
      <c r="E25" s="285"/>
      <c r="F25" s="14">
        <v>142</v>
      </c>
      <c r="G25" s="60">
        <v>6064757.13</v>
      </c>
      <c r="H25" s="61">
        <v>4541081.8</v>
      </c>
      <c r="I25" s="62">
        <f t="shared" si="0"/>
        <v>10605838.93</v>
      </c>
      <c r="J25" s="60">
        <v>1657526.15</v>
      </c>
      <c r="K25" s="61">
        <v>5668160.18</v>
      </c>
      <c r="L25" s="62">
        <f t="shared" si="1"/>
        <v>7325686.33</v>
      </c>
    </row>
    <row r="26" spans="1:12" ht="12.75">
      <c r="A26" s="286" t="s">
        <v>249</v>
      </c>
      <c r="B26" s="284"/>
      <c r="C26" s="284"/>
      <c r="D26" s="284"/>
      <c r="E26" s="285"/>
      <c r="F26" s="14">
        <v>143</v>
      </c>
      <c r="G26" s="60">
        <v>1061391.42</v>
      </c>
      <c r="H26" s="61">
        <v>1614617.55</v>
      </c>
      <c r="I26" s="62">
        <f t="shared" si="0"/>
        <v>2676008.9699999997</v>
      </c>
      <c r="J26" s="60">
        <v>466735.27</v>
      </c>
      <c r="K26" s="61">
        <v>504238.31</v>
      </c>
      <c r="L26" s="62">
        <f t="shared" si="1"/>
        <v>970973.5800000001</v>
      </c>
    </row>
    <row r="27" spans="1:12" ht="12.75">
      <c r="A27" s="286" t="s">
        <v>8</v>
      </c>
      <c r="B27" s="284"/>
      <c r="C27" s="284"/>
      <c r="D27" s="284"/>
      <c r="E27" s="285"/>
      <c r="F27" s="14">
        <v>144</v>
      </c>
      <c r="G27" s="60">
        <v>327381.7</v>
      </c>
      <c r="H27" s="61">
        <v>0</v>
      </c>
      <c r="I27" s="62">
        <f t="shared" si="0"/>
        <v>327381.7</v>
      </c>
      <c r="J27" s="60">
        <v>0</v>
      </c>
      <c r="K27" s="61">
        <v>37420.88</v>
      </c>
      <c r="L27" s="62">
        <f t="shared" si="1"/>
        <v>37420.88</v>
      </c>
    </row>
    <row r="28" spans="1:12" ht="12.75">
      <c r="A28" s="286" t="s">
        <v>9</v>
      </c>
      <c r="B28" s="284"/>
      <c r="C28" s="284"/>
      <c r="D28" s="284"/>
      <c r="E28" s="285"/>
      <c r="F28" s="14">
        <v>145</v>
      </c>
      <c r="G28" s="60">
        <v>3829830.9299999997</v>
      </c>
      <c r="H28" s="61">
        <v>4502517.05</v>
      </c>
      <c r="I28" s="62">
        <f t="shared" si="0"/>
        <v>8332347.9799999995</v>
      </c>
      <c r="J28" s="60">
        <v>15119547.879999999</v>
      </c>
      <c r="K28" s="61">
        <v>6391851.55</v>
      </c>
      <c r="L28" s="62">
        <f t="shared" si="1"/>
        <v>21511399.43</v>
      </c>
    </row>
    <row r="29" spans="1:12" ht="12.75">
      <c r="A29" s="286" t="s">
        <v>10</v>
      </c>
      <c r="B29" s="284"/>
      <c r="C29" s="284"/>
      <c r="D29" s="284"/>
      <c r="E29" s="285"/>
      <c r="F29" s="14">
        <v>146</v>
      </c>
      <c r="G29" s="60">
        <v>184935</v>
      </c>
      <c r="H29" s="61">
        <v>31613407.540000003</v>
      </c>
      <c r="I29" s="62">
        <f t="shared" si="0"/>
        <v>31798342.540000003</v>
      </c>
      <c r="J29" s="60">
        <v>590347.45</v>
      </c>
      <c r="K29" s="61">
        <v>26184796.5</v>
      </c>
      <c r="L29" s="62">
        <f t="shared" si="1"/>
        <v>26775143.95</v>
      </c>
    </row>
    <row r="30" spans="1:15" ht="12.75">
      <c r="A30" s="240" t="s">
        <v>11</v>
      </c>
      <c r="B30" s="284"/>
      <c r="C30" s="284"/>
      <c r="D30" s="284"/>
      <c r="E30" s="285"/>
      <c r="F30" s="14">
        <v>147</v>
      </c>
      <c r="G30" s="60">
        <v>25900.79</v>
      </c>
      <c r="H30" s="61">
        <v>40199038.21</v>
      </c>
      <c r="I30" s="62">
        <f t="shared" si="0"/>
        <v>40224939</v>
      </c>
      <c r="J30" s="60">
        <v>16343.75</v>
      </c>
      <c r="K30" s="61">
        <v>40846445.83</v>
      </c>
      <c r="L30" s="62">
        <f t="shared" si="1"/>
        <v>40862789.58</v>
      </c>
      <c r="N30" s="162"/>
      <c r="O30" s="162"/>
    </row>
    <row r="31" spans="1:12" ht="21.75" customHeight="1">
      <c r="A31" s="240" t="s">
        <v>12</v>
      </c>
      <c r="B31" s="284"/>
      <c r="C31" s="284"/>
      <c r="D31" s="284"/>
      <c r="E31" s="285"/>
      <c r="F31" s="14">
        <v>148</v>
      </c>
      <c r="G31" s="60">
        <v>180376.56</v>
      </c>
      <c r="H31" s="61">
        <v>19606815.279999997</v>
      </c>
      <c r="I31" s="62">
        <f t="shared" si="0"/>
        <v>19787191.839999996</v>
      </c>
      <c r="J31" s="60">
        <v>54332.14</v>
      </c>
      <c r="K31" s="61">
        <v>23393626.98</v>
      </c>
      <c r="L31" s="62">
        <f t="shared" si="1"/>
        <v>23447959.12</v>
      </c>
    </row>
    <row r="32" spans="1:12" ht="12.75">
      <c r="A32" s="240" t="s">
        <v>13</v>
      </c>
      <c r="B32" s="284"/>
      <c r="C32" s="284"/>
      <c r="D32" s="284"/>
      <c r="E32" s="285"/>
      <c r="F32" s="14">
        <v>149</v>
      </c>
      <c r="G32" s="60">
        <v>702611.5800000001</v>
      </c>
      <c r="H32" s="61">
        <v>235287019.34</v>
      </c>
      <c r="I32" s="62">
        <f t="shared" si="0"/>
        <v>235989630.92000002</v>
      </c>
      <c r="J32" s="60">
        <v>2329756.27</v>
      </c>
      <c r="K32" s="61">
        <v>230458811.27000004</v>
      </c>
      <c r="L32" s="62">
        <f t="shared" si="1"/>
        <v>232788567.54000005</v>
      </c>
    </row>
    <row r="33" spans="1:12" ht="12.75">
      <c r="A33" s="240" t="s">
        <v>104</v>
      </c>
      <c r="B33" s="284"/>
      <c r="C33" s="284"/>
      <c r="D33" s="284"/>
      <c r="E33" s="285"/>
      <c r="F33" s="14">
        <v>150</v>
      </c>
      <c r="G33" s="63">
        <f>G34+G38</f>
        <v>-276828883.43</v>
      </c>
      <c r="H33" s="65">
        <f>H34+H38</f>
        <v>-1409663451.6800003</v>
      </c>
      <c r="I33" s="62">
        <f t="shared" si="0"/>
        <v>-1686492335.1100004</v>
      </c>
      <c r="J33" s="63">
        <f>J34+J38</f>
        <v>-365027957.2</v>
      </c>
      <c r="K33" s="65">
        <f>K34+K38</f>
        <v>-1225834874.6499999</v>
      </c>
      <c r="L33" s="62">
        <f t="shared" si="1"/>
        <v>-1590862831.85</v>
      </c>
    </row>
    <row r="34" spans="1:12" ht="12.75">
      <c r="A34" s="286" t="s">
        <v>105</v>
      </c>
      <c r="B34" s="284"/>
      <c r="C34" s="284"/>
      <c r="D34" s="284"/>
      <c r="E34" s="285"/>
      <c r="F34" s="14">
        <v>151</v>
      </c>
      <c r="G34" s="63">
        <f>SUM(G35:G37)</f>
        <v>-280307523.94</v>
      </c>
      <c r="H34" s="65">
        <f>SUM(H35:H37)</f>
        <v>-1406169973.0200002</v>
      </c>
      <c r="I34" s="62">
        <f t="shared" si="0"/>
        <v>-1686477496.9600003</v>
      </c>
      <c r="J34" s="63">
        <f>SUM(J35:J37)</f>
        <v>-370456718.62</v>
      </c>
      <c r="K34" s="65">
        <f>SUM(K35:K37)</f>
        <v>-1331499795.3</v>
      </c>
      <c r="L34" s="62">
        <f t="shared" si="1"/>
        <v>-1701956513.92</v>
      </c>
    </row>
    <row r="35" spans="1:12" ht="12.75">
      <c r="A35" s="286" t="s">
        <v>14</v>
      </c>
      <c r="B35" s="284"/>
      <c r="C35" s="284"/>
      <c r="D35" s="284"/>
      <c r="E35" s="285"/>
      <c r="F35" s="14">
        <v>152</v>
      </c>
      <c r="G35" s="60">
        <v>-280438416.21</v>
      </c>
      <c r="H35" s="61">
        <v>-1539615208.66</v>
      </c>
      <c r="I35" s="62">
        <f t="shared" si="0"/>
        <v>-1820053624.8700001</v>
      </c>
      <c r="J35" s="60">
        <v>-370456718.62</v>
      </c>
      <c r="K35" s="61">
        <v>-1492612120.67</v>
      </c>
      <c r="L35" s="62">
        <f t="shared" si="1"/>
        <v>-1863068839.29</v>
      </c>
    </row>
    <row r="36" spans="1:12" ht="12.75">
      <c r="A36" s="286" t="s">
        <v>15</v>
      </c>
      <c r="B36" s="284"/>
      <c r="C36" s="284"/>
      <c r="D36" s="284"/>
      <c r="E36" s="285"/>
      <c r="F36" s="14">
        <v>153</v>
      </c>
      <c r="G36" s="60">
        <v>0</v>
      </c>
      <c r="H36" s="61">
        <v>1567252.36</v>
      </c>
      <c r="I36" s="62">
        <f t="shared" si="0"/>
        <v>1567252.36</v>
      </c>
      <c r="J36" s="60">
        <v>0</v>
      </c>
      <c r="K36" s="61">
        <v>301710.44</v>
      </c>
      <c r="L36" s="62">
        <f t="shared" si="1"/>
        <v>301710.44</v>
      </c>
    </row>
    <row r="37" spans="1:12" ht="12.75">
      <c r="A37" s="286" t="s">
        <v>16</v>
      </c>
      <c r="B37" s="284"/>
      <c r="C37" s="284"/>
      <c r="D37" s="284"/>
      <c r="E37" s="285"/>
      <c r="F37" s="14">
        <v>154</v>
      </c>
      <c r="G37" s="60">
        <v>130892.27</v>
      </c>
      <c r="H37" s="61">
        <v>131877983.28</v>
      </c>
      <c r="I37" s="62">
        <f t="shared" si="0"/>
        <v>132008875.55</v>
      </c>
      <c r="J37" s="60">
        <v>0</v>
      </c>
      <c r="K37" s="61">
        <v>160810614.93</v>
      </c>
      <c r="L37" s="62">
        <f t="shared" si="1"/>
        <v>160810614.93</v>
      </c>
    </row>
    <row r="38" spans="1:12" ht="12.75">
      <c r="A38" s="286" t="s">
        <v>106</v>
      </c>
      <c r="B38" s="284"/>
      <c r="C38" s="284"/>
      <c r="D38" s="284"/>
      <c r="E38" s="285"/>
      <c r="F38" s="14">
        <v>155</v>
      </c>
      <c r="G38" s="63">
        <f>SUM(G39:G41)</f>
        <v>3478640.51</v>
      </c>
      <c r="H38" s="65">
        <f>SUM(H39:H41)</f>
        <v>-3493478.6600000113</v>
      </c>
      <c r="I38" s="62">
        <f t="shared" si="0"/>
        <v>-14838.150000011548</v>
      </c>
      <c r="J38" s="63">
        <f>SUM(J39:J41)</f>
        <v>5428761.42</v>
      </c>
      <c r="K38" s="65">
        <f>SUM(K39:K41)</f>
        <v>105664920.65</v>
      </c>
      <c r="L38" s="62">
        <f t="shared" si="1"/>
        <v>111093682.07000001</v>
      </c>
    </row>
    <row r="39" spans="1:12" ht="12.75">
      <c r="A39" s="286" t="s">
        <v>17</v>
      </c>
      <c r="B39" s="284"/>
      <c r="C39" s="284"/>
      <c r="D39" s="284"/>
      <c r="E39" s="285"/>
      <c r="F39" s="14">
        <v>156</v>
      </c>
      <c r="G39" s="60">
        <v>3478640.51</v>
      </c>
      <c r="H39" s="61">
        <v>81741709.95</v>
      </c>
      <c r="I39" s="62">
        <f t="shared" si="0"/>
        <v>85220350.46000001</v>
      </c>
      <c r="J39" s="60">
        <v>5428761.42</v>
      </c>
      <c r="K39" s="61">
        <v>139606598.49</v>
      </c>
      <c r="L39" s="62">
        <f t="shared" si="1"/>
        <v>145035359.91</v>
      </c>
    </row>
    <row r="40" spans="1:12" ht="12.75">
      <c r="A40" s="286" t="s">
        <v>18</v>
      </c>
      <c r="B40" s="284"/>
      <c r="C40" s="284"/>
      <c r="D40" s="284"/>
      <c r="E40" s="285"/>
      <c r="F40" s="14">
        <v>157</v>
      </c>
      <c r="G40" s="60">
        <v>0</v>
      </c>
      <c r="H40" s="61">
        <v>425564.07</v>
      </c>
      <c r="I40" s="62">
        <f t="shared" si="0"/>
        <v>425564.07</v>
      </c>
      <c r="J40" s="60">
        <v>0</v>
      </c>
      <c r="K40" s="61">
        <v>-62074.85</v>
      </c>
      <c r="L40" s="62">
        <f t="shared" si="1"/>
        <v>-62074.85</v>
      </c>
    </row>
    <row r="41" spans="1:12" ht="12.75">
      <c r="A41" s="286" t="s">
        <v>19</v>
      </c>
      <c r="B41" s="284"/>
      <c r="C41" s="284"/>
      <c r="D41" s="284"/>
      <c r="E41" s="285"/>
      <c r="F41" s="14">
        <v>158</v>
      </c>
      <c r="G41" s="60">
        <v>0</v>
      </c>
      <c r="H41" s="61">
        <v>-85660752.68</v>
      </c>
      <c r="I41" s="62">
        <f t="shared" si="0"/>
        <v>-85660752.68</v>
      </c>
      <c r="J41" s="60">
        <v>0</v>
      </c>
      <c r="K41" s="61">
        <v>-33879602.99</v>
      </c>
      <c r="L41" s="62">
        <f t="shared" si="1"/>
        <v>-33879602.99</v>
      </c>
    </row>
    <row r="42" spans="1:12" ht="22.5" customHeight="1">
      <c r="A42" s="240" t="s">
        <v>107</v>
      </c>
      <c r="B42" s="284"/>
      <c r="C42" s="284"/>
      <c r="D42" s="284"/>
      <c r="E42" s="285"/>
      <c r="F42" s="14">
        <v>159</v>
      </c>
      <c r="G42" s="63">
        <f>G43+G46</f>
        <v>-122247760.35000001</v>
      </c>
      <c r="H42" s="65">
        <f>H43+H46</f>
        <v>-17117895.65</v>
      </c>
      <c r="I42" s="62">
        <f t="shared" si="0"/>
        <v>-139365656</v>
      </c>
      <c r="J42" s="63">
        <f>J43+J46</f>
        <v>-59617942.29</v>
      </c>
      <c r="K42" s="65">
        <f>K43+K46</f>
        <v>-6861592.03</v>
      </c>
      <c r="L42" s="62">
        <f t="shared" si="1"/>
        <v>-66479534.32</v>
      </c>
    </row>
    <row r="43" spans="1:12" ht="21" customHeight="1">
      <c r="A43" s="286" t="s">
        <v>108</v>
      </c>
      <c r="B43" s="284"/>
      <c r="C43" s="284"/>
      <c r="D43" s="284"/>
      <c r="E43" s="285"/>
      <c r="F43" s="14">
        <v>160</v>
      </c>
      <c r="G43" s="63">
        <f>SUM(G44:G45)</f>
        <v>-122247760.35000001</v>
      </c>
      <c r="H43" s="65">
        <f>SUM(H44:H45)</f>
        <v>0</v>
      </c>
      <c r="I43" s="62">
        <f t="shared" si="0"/>
        <v>-122247760.35000001</v>
      </c>
      <c r="J43" s="63">
        <f>SUM(J44:J45)</f>
        <v>-59617942.29</v>
      </c>
      <c r="K43" s="65">
        <f>SUM(K44:K45)</f>
        <v>0</v>
      </c>
      <c r="L43" s="62">
        <f t="shared" si="1"/>
        <v>-59617942.29</v>
      </c>
    </row>
    <row r="44" spans="1:12" ht="12.75">
      <c r="A44" s="286" t="s">
        <v>20</v>
      </c>
      <c r="B44" s="284"/>
      <c r="C44" s="284"/>
      <c r="D44" s="284"/>
      <c r="E44" s="285"/>
      <c r="F44" s="14">
        <v>161</v>
      </c>
      <c r="G44" s="60">
        <v>-122313319.84</v>
      </c>
      <c r="H44" s="61">
        <v>0</v>
      </c>
      <c r="I44" s="62">
        <f t="shared" si="0"/>
        <v>-122313319.84</v>
      </c>
      <c r="J44" s="60">
        <v>-59672641.72</v>
      </c>
      <c r="K44" s="61">
        <v>0</v>
      </c>
      <c r="L44" s="62">
        <f t="shared" si="1"/>
        <v>-59672641.72</v>
      </c>
    </row>
    <row r="45" spans="1:12" ht="12.75">
      <c r="A45" s="286" t="s">
        <v>21</v>
      </c>
      <c r="B45" s="284"/>
      <c r="C45" s="284"/>
      <c r="D45" s="284"/>
      <c r="E45" s="285"/>
      <c r="F45" s="14">
        <v>162</v>
      </c>
      <c r="G45" s="60">
        <v>65559.49</v>
      </c>
      <c r="H45" s="61">
        <v>0</v>
      </c>
      <c r="I45" s="62">
        <f t="shared" si="0"/>
        <v>65559.49</v>
      </c>
      <c r="J45" s="60">
        <v>54699.43</v>
      </c>
      <c r="K45" s="61">
        <v>0</v>
      </c>
      <c r="L45" s="62">
        <f t="shared" si="1"/>
        <v>54699.43</v>
      </c>
    </row>
    <row r="46" spans="1:12" ht="21.75" customHeight="1">
      <c r="A46" s="286" t="s">
        <v>109</v>
      </c>
      <c r="B46" s="284"/>
      <c r="C46" s="284"/>
      <c r="D46" s="284"/>
      <c r="E46" s="285"/>
      <c r="F46" s="14">
        <v>163</v>
      </c>
      <c r="G46" s="63">
        <f>SUM(G47:G49)</f>
        <v>0</v>
      </c>
      <c r="H46" s="65">
        <f>SUM(H47:H49)</f>
        <v>-17117895.65</v>
      </c>
      <c r="I46" s="62">
        <f t="shared" si="0"/>
        <v>-17117895.65</v>
      </c>
      <c r="J46" s="63">
        <f>SUM(J47:J49)</f>
        <v>0</v>
      </c>
      <c r="K46" s="65">
        <f>SUM(K47:K49)</f>
        <v>-6861592.03</v>
      </c>
      <c r="L46" s="62">
        <f t="shared" si="1"/>
        <v>-6861592.03</v>
      </c>
    </row>
    <row r="47" spans="1:12" ht="12.75">
      <c r="A47" s="286" t="s">
        <v>22</v>
      </c>
      <c r="B47" s="284"/>
      <c r="C47" s="284"/>
      <c r="D47" s="284"/>
      <c r="E47" s="285"/>
      <c r="F47" s="14">
        <v>164</v>
      </c>
      <c r="G47" s="60">
        <v>0</v>
      </c>
      <c r="H47" s="61">
        <v>-17117895.65</v>
      </c>
      <c r="I47" s="62">
        <f t="shared" si="0"/>
        <v>-17117895.65</v>
      </c>
      <c r="J47" s="60">
        <v>0</v>
      </c>
      <c r="K47" s="61">
        <v>-6861592.03</v>
      </c>
      <c r="L47" s="62">
        <f t="shared" si="1"/>
        <v>-6861592.03</v>
      </c>
    </row>
    <row r="48" spans="1:12" ht="12.75">
      <c r="A48" s="286" t="s">
        <v>23</v>
      </c>
      <c r="B48" s="284"/>
      <c r="C48" s="284"/>
      <c r="D48" s="284"/>
      <c r="E48" s="285"/>
      <c r="F48" s="14">
        <v>165</v>
      </c>
      <c r="G48" s="60">
        <v>0</v>
      </c>
      <c r="H48" s="61">
        <v>0</v>
      </c>
      <c r="I48" s="62">
        <f t="shared" si="0"/>
        <v>0</v>
      </c>
      <c r="J48" s="60">
        <v>0</v>
      </c>
      <c r="K48" s="61">
        <v>0</v>
      </c>
      <c r="L48" s="62">
        <f t="shared" si="1"/>
        <v>0</v>
      </c>
    </row>
    <row r="49" spans="1:12" ht="12.75">
      <c r="A49" s="286" t="s">
        <v>24</v>
      </c>
      <c r="B49" s="284"/>
      <c r="C49" s="284"/>
      <c r="D49" s="284"/>
      <c r="E49" s="285"/>
      <c r="F49" s="14">
        <v>166</v>
      </c>
      <c r="G49" s="60">
        <v>0</v>
      </c>
      <c r="H49" s="61">
        <v>0</v>
      </c>
      <c r="I49" s="62">
        <f t="shared" si="0"/>
        <v>0</v>
      </c>
      <c r="J49" s="60">
        <v>0</v>
      </c>
      <c r="K49" s="61">
        <v>0</v>
      </c>
      <c r="L49" s="62">
        <f t="shared" si="1"/>
        <v>0</v>
      </c>
    </row>
    <row r="50" spans="1:12" ht="21" customHeight="1">
      <c r="A50" s="240" t="s">
        <v>211</v>
      </c>
      <c r="B50" s="284"/>
      <c r="C50" s="284"/>
      <c r="D50" s="284"/>
      <c r="E50" s="285"/>
      <c r="F50" s="14">
        <v>167</v>
      </c>
      <c r="G50" s="63">
        <f>SUM(G51:G53)</f>
        <v>4947344.91</v>
      </c>
      <c r="H50" s="65">
        <f>SUM(H51:H53)</f>
        <v>0</v>
      </c>
      <c r="I50" s="62">
        <f t="shared" si="0"/>
        <v>4947344.91</v>
      </c>
      <c r="J50" s="63">
        <f>SUM(J51:J53)</f>
        <v>3696020.91</v>
      </c>
      <c r="K50" s="65">
        <f>SUM(K51:K53)</f>
        <v>0</v>
      </c>
      <c r="L50" s="62">
        <f t="shared" si="1"/>
        <v>3696020.91</v>
      </c>
    </row>
    <row r="51" spans="1:12" ht="12.75">
      <c r="A51" s="286" t="s">
        <v>25</v>
      </c>
      <c r="B51" s="284"/>
      <c r="C51" s="284"/>
      <c r="D51" s="284"/>
      <c r="E51" s="285"/>
      <c r="F51" s="14">
        <v>168</v>
      </c>
      <c r="G51" s="60">
        <v>4947344.91</v>
      </c>
      <c r="H51" s="61">
        <v>0</v>
      </c>
      <c r="I51" s="62">
        <f t="shared" si="0"/>
        <v>4947344.91</v>
      </c>
      <c r="J51" s="60">
        <v>3696020.91</v>
      </c>
      <c r="K51" s="61">
        <v>0</v>
      </c>
      <c r="L51" s="62">
        <f t="shared" si="1"/>
        <v>3696020.91</v>
      </c>
    </row>
    <row r="52" spans="1:12" ht="12.75">
      <c r="A52" s="286" t="s">
        <v>26</v>
      </c>
      <c r="B52" s="284"/>
      <c r="C52" s="284"/>
      <c r="D52" s="284"/>
      <c r="E52" s="285"/>
      <c r="F52" s="14">
        <v>169</v>
      </c>
      <c r="G52" s="60">
        <v>0</v>
      </c>
      <c r="H52" s="61">
        <v>0</v>
      </c>
      <c r="I52" s="62">
        <f t="shared" si="0"/>
        <v>0</v>
      </c>
      <c r="J52" s="60">
        <v>0</v>
      </c>
      <c r="K52" s="61">
        <v>0</v>
      </c>
      <c r="L52" s="62">
        <f t="shared" si="1"/>
        <v>0</v>
      </c>
    </row>
    <row r="53" spans="1:12" ht="12.75">
      <c r="A53" s="286" t="s">
        <v>27</v>
      </c>
      <c r="B53" s="284"/>
      <c r="C53" s="284"/>
      <c r="D53" s="284"/>
      <c r="E53" s="285"/>
      <c r="F53" s="14">
        <v>170</v>
      </c>
      <c r="G53" s="60">
        <v>0</v>
      </c>
      <c r="H53" s="61">
        <v>0</v>
      </c>
      <c r="I53" s="62">
        <f t="shared" si="0"/>
        <v>0</v>
      </c>
      <c r="J53" s="60">
        <v>0</v>
      </c>
      <c r="K53" s="61">
        <v>0</v>
      </c>
      <c r="L53" s="62">
        <f t="shared" si="1"/>
        <v>0</v>
      </c>
    </row>
    <row r="54" spans="1:12" ht="21" customHeight="1">
      <c r="A54" s="240" t="s">
        <v>110</v>
      </c>
      <c r="B54" s="284"/>
      <c r="C54" s="284"/>
      <c r="D54" s="284"/>
      <c r="E54" s="285"/>
      <c r="F54" s="14">
        <v>171</v>
      </c>
      <c r="G54" s="63">
        <f>SUM(G55:G56)</f>
        <v>0</v>
      </c>
      <c r="H54" s="65">
        <f>SUM(H55:H56)</f>
        <v>561465.6499999999</v>
      </c>
      <c r="I54" s="62">
        <f t="shared" si="0"/>
        <v>561465.6499999999</v>
      </c>
      <c r="J54" s="63">
        <f>SUM(J55:J56)</f>
        <v>0</v>
      </c>
      <c r="K54" s="65">
        <f>SUM(K55:K56)</f>
        <v>-1132959.66</v>
      </c>
      <c r="L54" s="62">
        <f t="shared" si="1"/>
        <v>-1132959.66</v>
      </c>
    </row>
    <row r="55" spans="1:12" ht="12.75">
      <c r="A55" s="286" t="s">
        <v>28</v>
      </c>
      <c r="B55" s="284"/>
      <c r="C55" s="284"/>
      <c r="D55" s="284"/>
      <c r="E55" s="285"/>
      <c r="F55" s="14">
        <v>172</v>
      </c>
      <c r="G55" s="60">
        <v>0</v>
      </c>
      <c r="H55" s="61">
        <v>999176.21</v>
      </c>
      <c r="I55" s="62">
        <f t="shared" si="0"/>
        <v>999176.21</v>
      </c>
      <c r="J55" s="60">
        <v>0</v>
      </c>
      <c r="K55" s="61">
        <v>358969.08</v>
      </c>
      <c r="L55" s="62">
        <f t="shared" si="1"/>
        <v>358969.08</v>
      </c>
    </row>
    <row r="56" spans="1:12" ht="12.75">
      <c r="A56" s="286" t="s">
        <v>29</v>
      </c>
      <c r="B56" s="284"/>
      <c r="C56" s="284"/>
      <c r="D56" s="284"/>
      <c r="E56" s="285"/>
      <c r="F56" s="14">
        <v>173</v>
      </c>
      <c r="G56" s="60">
        <v>0</v>
      </c>
      <c r="H56" s="61">
        <v>-437710.56</v>
      </c>
      <c r="I56" s="62">
        <f t="shared" si="0"/>
        <v>-437710.56</v>
      </c>
      <c r="J56" s="60">
        <v>0</v>
      </c>
      <c r="K56" s="61">
        <v>-1491928.74</v>
      </c>
      <c r="L56" s="62">
        <f t="shared" si="1"/>
        <v>-1491928.74</v>
      </c>
    </row>
    <row r="57" spans="1:12" ht="21" customHeight="1">
      <c r="A57" s="240" t="s">
        <v>111</v>
      </c>
      <c r="B57" s="284"/>
      <c r="C57" s="284"/>
      <c r="D57" s="284"/>
      <c r="E57" s="285"/>
      <c r="F57" s="14">
        <v>174</v>
      </c>
      <c r="G57" s="63">
        <f>G58+G62</f>
        <v>-118230886.19999999</v>
      </c>
      <c r="H57" s="65">
        <f>H58+H62</f>
        <v>-999522607.6700001</v>
      </c>
      <c r="I57" s="62">
        <f t="shared" si="0"/>
        <v>-1117753493.8700001</v>
      </c>
      <c r="J57" s="63">
        <f>J58+J62</f>
        <v>-109344590.06</v>
      </c>
      <c r="K57" s="65">
        <f>K58+K62</f>
        <v>-1115949326.5</v>
      </c>
      <c r="L57" s="62">
        <f t="shared" si="1"/>
        <v>-1225293916.56</v>
      </c>
    </row>
    <row r="58" spans="1:12" ht="12.75">
      <c r="A58" s="286" t="s">
        <v>112</v>
      </c>
      <c r="B58" s="284"/>
      <c r="C58" s="284"/>
      <c r="D58" s="284"/>
      <c r="E58" s="285"/>
      <c r="F58" s="14">
        <v>175</v>
      </c>
      <c r="G58" s="63">
        <f>SUM(G59:G61)</f>
        <v>-30792325.4</v>
      </c>
      <c r="H58" s="65">
        <f>SUM(H59:H61)</f>
        <v>-300698985.93</v>
      </c>
      <c r="I58" s="62">
        <f t="shared" si="0"/>
        <v>-331491311.33</v>
      </c>
      <c r="J58" s="63">
        <f>SUM(J59:J61)</f>
        <v>-32026006.47</v>
      </c>
      <c r="K58" s="65">
        <f>SUM(K59:K61)</f>
        <v>-328867064.09</v>
      </c>
      <c r="L58" s="62">
        <f t="shared" si="1"/>
        <v>-360893070.55999994</v>
      </c>
    </row>
    <row r="59" spans="1:12" ht="12.75">
      <c r="A59" s="286" t="s">
        <v>30</v>
      </c>
      <c r="B59" s="284"/>
      <c r="C59" s="284"/>
      <c r="D59" s="284"/>
      <c r="E59" s="285"/>
      <c r="F59" s="14">
        <v>176</v>
      </c>
      <c r="G59" s="60">
        <v>-23143484.45</v>
      </c>
      <c r="H59" s="61">
        <v>-191091364.34</v>
      </c>
      <c r="I59" s="62">
        <f t="shared" si="0"/>
        <v>-214234848.79</v>
      </c>
      <c r="J59" s="60">
        <v>-23584183.89</v>
      </c>
      <c r="K59" s="61">
        <v>-196035705.14</v>
      </c>
      <c r="L59" s="62">
        <f t="shared" si="1"/>
        <v>-219619889.02999997</v>
      </c>
    </row>
    <row r="60" spans="1:12" ht="12.75">
      <c r="A60" s="286" t="s">
        <v>31</v>
      </c>
      <c r="B60" s="284"/>
      <c r="C60" s="284"/>
      <c r="D60" s="284"/>
      <c r="E60" s="285"/>
      <c r="F60" s="14">
        <v>177</v>
      </c>
      <c r="G60" s="60">
        <v>-7648840.95</v>
      </c>
      <c r="H60" s="61">
        <v>-107511353.42</v>
      </c>
      <c r="I60" s="62">
        <f t="shared" si="0"/>
        <v>-115160194.37</v>
      </c>
      <c r="J60" s="60">
        <v>-8441822.58</v>
      </c>
      <c r="K60" s="61">
        <v>-126465559.8</v>
      </c>
      <c r="L60" s="62">
        <f t="shared" si="1"/>
        <v>-134907382.38</v>
      </c>
    </row>
    <row r="61" spans="1:12" ht="12.75">
      <c r="A61" s="286" t="s">
        <v>32</v>
      </c>
      <c r="B61" s="284"/>
      <c r="C61" s="284"/>
      <c r="D61" s="284"/>
      <c r="E61" s="285"/>
      <c r="F61" s="14">
        <v>178</v>
      </c>
      <c r="G61" s="60">
        <v>0</v>
      </c>
      <c r="H61" s="61">
        <v>-2096268.17</v>
      </c>
      <c r="I61" s="62">
        <f t="shared" si="0"/>
        <v>-2096268.17</v>
      </c>
      <c r="J61" s="60">
        <v>0</v>
      </c>
      <c r="K61" s="61">
        <v>-6365799.15</v>
      </c>
      <c r="L61" s="62">
        <f t="shared" si="1"/>
        <v>-6365799.15</v>
      </c>
    </row>
    <row r="62" spans="1:12" ht="24" customHeight="1">
      <c r="A62" s="286" t="s">
        <v>113</v>
      </c>
      <c r="B62" s="284"/>
      <c r="C62" s="284"/>
      <c r="D62" s="284"/>
      <c r="E62" s="285"/>
      <c r="F62" s="14">
        <v>179</v>
      </c>
      <c r="G62" s="63">
        <f>SUM(G63:G65)</f>
        <v>-87438560.8</v>
      </c>
      <c r="H62" s="65">
        <f>SUM(H63:H65)</f>
        <v>-698823621.74</v>
      </c>
      <c r="I62" s="62">
        <f t="shared" si="0"/>
        <v>-786262182.54</v>
      </c>
      <c r="J62" s="63">
        <f>SUM(J63:J65)</f>
        <v>-77318583.59</v>
      </c>
      <c r="K62" s="65">
        <f>SUM(K63:K65)</f>
        <v>-787082262.41</v>
      </c>
      <c r="L62" s="62">
        <f t="shared" si="1"/>
        <v>-864400846</v>
      </c>
    </row>
    <row r="63" spans="1:12" ht="12.75">
      <c r="A63" s="286" t="s">
        <v>33</v>
      </c>
      <c r="B63" s="284"/>
      <c r="C63" s="284"/>
      <c r="D63" s="284"/>
      <c r="E63" s="285"/>
      <c r="F63" s="14">
        <v>180</v>
      </c>
      <c r="G63" s="60">
        <v>-2088098.55</v>
      </c>
      <c r="H63" s="61">
        <v>-59290210.31</v>
      </c>
      <c r="I63" s="62">
        <f t="shared" si="0"/>
        <v>-61378308.86</v>
      </c>
      <c r="J63" s="60">
        <v>-2101718.49</v>
      </c>
      <c r="K63" s="61">
        <v>-57133665.33</v>
      </c>
      <c r="L63" s="62">
        <f t="shared" si="1"/>
        <v>-59235383.82</v>
      </c>
    </row>
    <row r="64" spans="1:12" ht="12.75">
      <c r="A64" s="286" t="s">
        <v>48</v>
      </c>
      <c r="B64" s="284"/>
      <c r="C64" s="284"/>
      <c r="D64" s="284"/>
      <c r="E64" s="285"/>
      <c r="F64" s="14">
        <v>181</v>
      </c>
      <c r="G64" s="60">
        <v>-44719484.27</v>
      </c>
      <c r="H64" s="61">
        <v>-374390554.43</v>
      </c>
      <c r="I64" s="62">
        <f t="shared" si="0"/>
        <v>-419110038.7</v>
      </c>
      <c r="J64" s="60">
        <v>-47859985.63</v>
      </c>
      <c r="K64" s="61">
        <v>-391146545.53</v>
      </c>
      <c r="L64" s="62">
        <f t="shared" si="1"/>
        <v>-439006531.15999997</v>
      </c>
    </row>
    <row r="65" spans="1:12" ht="12.75">
      <c r="A65" s="286" t="s">
        <v>49</v>
      </c>
      <c r="B65" s="284"/>
      <c r="C65" s="284"/>
      <c r="D65" s="284"/>
      <c r="E65" s="285"/>
      <c r="F65" s="14">
        <v>182</v>
      </c>
      <c r="G65" s="60">
        <v>-40630977.98</v>
      </c>
      <c r="H65" s="61">
        <v>-265142857</v>
      </c>
      <c r="I65" s="62">
        <f t="shared" si="0"/>
        <v>-305773834.98</v>
      </c>
      <c r="J65" s="60">
        <v>-27356879.47</v>
      </c>
      <c r="K65" s="61">
        <v>-338802051.55</v>
      </c>
      <c r="L65" s="62">
        <f t="shared" si="1"/>
        <v>-366158931.02</v>
      </c>
    </row>
    <row r="66" spans="1:12" ht="12.75">
      <c r="A66" s="240" t="s">
        <v>114</v>
      </c>
      <c r="B66" s="284"/>
      <c r="C66" s="284"/>
      <c r="D66" s="284"/>
      <c r="E66" s="285"/>
      <c r="F66" s="14">
        <v>183</v>
      </c>
      <c r="G66" s="63">
        <f>SUM(G67:G73)</f>
        <v>-28657729.589999996</v>
      </c>
      <c r="H66" s="65">
        <f>SUM(H67:H73)</f>
        <v>-128045104.08000001</v>
      </c>
      <c r="I66" s="62">
        <f t="shared" si="0"/>
        <v>-156702833.67000002</v>
      </c>
      <c r="J66" s="63">
        <f>SUM(J67:J73)</f>
        <v>-6951791.07</v>
      </c>
      <c r="K66" s="65">
        <f>SUM(K67:K73)</f>
        <v>-194546301.29</v>
      </c>
      <c r="L66" s="62">
        <f t="shared" si="1"/>
        <v>-201498092.35999998</v>
      </c>
    </row>
    <row r="67" spans="1:12" ht="21" customHeight="1">
      <c r="A67" s="286" t="s">
        <v>222</v>
      </c>
      <c r="B67" s="284"/>
      <c r="C67" s="284"/>
      <c r="D67" s="284"/>
      <c r="E67" s="285"/>
      <c r="F67" s="14">
        <v>184</v>
      </c>
      <c r="G67" s="60">
        <v>0</v>
      </c>
      <c r="H67" s="61">
        <v>0</v>
      </c>
      <c r="I67" s="62">
        <f t="shared" si="0"/>
        <v>0</v>
      </c>
      <c r="J67" s="60">
        <v>0</v>
      </c>
      <c r="K67" s="61">
        <v>0</v>
      </c>
      <c r="L67" s="62">
        <f t="shared" si="1"/>
        <v>0</v>
      </c>
    </row>
    <row r="68" spans="1:12" ht="12.75">
      <c r="A68" s="286" t="s">
        <v>50</v>
      </c>
      <c r="B68" s="284"/>
      <c r="C68" s="284"/>
      <c r="D68" s="284"/>
      <c r="E68" s="285"/>
      <c r="F68" s="14">
        <v>185</v>
      </c>
      <c r="G68" s="60">
        <v>-33336.09</v>
      </c>
      <c r="H68" s="61">
        <v>-27663.93</v>
      </c>
      <c r="I68" s="62">
        <f t="shared" si="0"/>
        <v>-61000.02</v>
      </c>
      <c r="J68" s="60">
        <v>-37382.94</v>
      </c>
      <c r="K68" s="61">
        <v>-221675.53</v>
      </c>
      <c r="L68" s="62">
        <f t="shared" si="1"/>
        <v>-259058.47</v>
      </c>
    </row>
    <row r="69" spans="1:12" ht="12.75">
      <c r="A69" s="286" t="s">
        <v>206</v>
      </c>
      <c r="B69" s="284"/>
      <c r="C69" s="284"/>
      <c r="D69" s="284"/>
      <c r="E69" s="285"/>
      <c r="F69" s="14">
        <v>186</v>
      </c>
      <c r="G69" s="60">
        <v>-23815095.33</v>
      </c>
      <c r="H69" s="61">
        <v>-76852570.89</v>
      </c>
      <c r="I69" s="62">
        <f t="shared" si="0"/>
        <v>-100667666.22</v>
      </c>
      <c r="J69" s="60">
        <v>-287506.5</v>
      </c>
      <c r="K69" s="61">
        <v>-70093045.88</v>
      </c>
      <c r="L69" s="62">
        <f t="shared" si="1"/>
        <v>-70380552.38</v>
      </c>
    </row>
    <row r="70" spans="1:12" ht="23.25" customHeight="1">
      <c r="A70" s="286" t="s">
        <v>257</v>
      </c>
      <c r="B70" s="284"/>
      <c r="C70" s="284"/>
      <c r="D70" s="284"/>
      <c r="E70" s="285"/>
      <c r="F70" s="14">
        <v>187</v>
      </c>
      <c r="G70" s="60">
        <v>-3076766.34</v>
      </c>
      <c r="H70" s="61">
        <v>-233257.58</v>
      </c>
      <c r="I70" s="62">
        <f t="shared" si="0"/>
        <v>-3310023.92</v>
      </c>
      <c r="J70" s="60">
        <v>-2325542.05</v>
      </c>
      <c r="K70" s="61">
        <v>-1142560.66</v>
      </c>
      <c r="L70" s="62">
        <f t="shared" si="1"/>
        <v>-3468102.71</v>
      </c>
    </row>
    <row r="71" spans="1:12" ht="19.5" customHeight="1">
      <c r="A71" s="286" t="s">
        <v>258</v>
      </c>
      <c r="B71" s="284"/>
      <c r="C71" s="284"/>
      <c r="D71" s="284"/>
      <c r="E71" s="285"/>
      <c r="F71" s="14">
        <v>188</v>
      </c>
      <c r="G71" s="60">
        <v>-1113883.08</v>
      </c>
      <c r="H71" s="61">
        <v>-4176827.2</v>
      </c>
      <c r="I71" s="62">
        <f t="shared" si="0"/>
        <v>-5290710.28</v>
      </c>
      <c r="J71" s="60">
        <v>-3755270.56</v>
      </c>
      <c r="K71" s="61">
        <v>-12748627.61</v>
      </c>
      <c r="L71" s="62">
        <f t="shared" si="1"/>
        <v>-16503898.17</v>
      </c>
    </row>
    <row r="72" spans="1:12" ht="12.75">
      <c r="A72" s="286" t="s">
        <v>260</v>
      </c>
      <c r="B72" s="284"/>
      <c r="C72" s="284"/>
      <c r="D72" s="284"/>
      <c r="E72" s="285"/>
      <c r="F72" s="14">
        <v>189</v>
      </c>
      <c r="G72" s="60">
        <v>0</v>
      </c>
      <c r="H72" s="61">
        <v>0.009999999776482582</v>
      </c>
      <c r="I72" s="62">
        <f aca="true" t="shared" si="2" ref="I72:I99">G72+H72</f>
        <v>0.009999999776482582</v>
      </c>
      <c r="J72" s="60">
        <v>0</v>
      </c>
      <c r="K72" s="61">
        <v>0</v>
      </c>
      <c r="L72" s="62">
        <f aca="true" t="shared" si="3" ref="L72:L99">J72+K72</f>
        <v>0</v>
      </c>
    </row>
    <row r="73" spans="1:12" ht="12.75">
      <c r="A73" s="286" t="s">
        <v>259</v>
      </c>
      <c r="B73" s="284"/>
      <c r="C73" s="284"/>
      <c r="D73" s="284"/>
      <c r="E73" s="285"/>
      <c r="F73" s="14">
        <v>190</v>
      </c>
      <c r="G73" s="60">
        <v>-618648.75</v>
      </c>
      <c r="H73" s="61">
        <v>-46754784.49</v>
      </c>
      <c r="I73" s="62">
        <f t="shared" si="2"/>
        <v>-47373433.24</v>
      </c>
      <c r="J73" s="60">
        <v>-546089.02</v>
      </c>
      <c r="K73" s="61">
        <v>-110340391.61</v>
      </c>
      <c r="L73" s="62">
        <f t="shared" si="3"/>
        <v>-110886480.63</v>
      </c>
    </row>
    <row r="74" spans="1:12" ht="24.75" customHeight="1">
      <c r="A74" s="240" t="s">
        <v>115</v>
      </c>
      <c r="B74" s="284"/>
      <c r="C74" s="284"/>
      <c r="D74" s="284"/>
      <c r="E74" s="285"/>
      <c r="F74" s="14">
        <v>191</v>
      </c>
      <c r="G74" s="63">
        <f>SUM(G75:G76)</f>
        <v>-287042.07</v>
      </c>
      <c r="H74" s="65">
        <f>SUM(H75:H76)</f>
        <v>-90939086.39</v>
      </c>
      <c r="I74" s="62">
        <f t="shared" si="2"/>
        <v>-91226128.46</v>
      </c>
      <c r="J74" s="63">
        <f>SUM(J75:J76)</f>
        <v>-350935.18</v>
      </c>
      <c r="K74" s="65">
        <f>SUM(K75:K76)</f>
        <v>-99797098.66000001</v>
      </c>
      <c r="L74" s="62">
        <f t="shared" si="3"/>
        <v>-100148033.84000002</v>
      </c>
    </row>
    <row r="75" spans="1:12" ht="12.75">
      <c r="A75" s="286" t="s">
        <v>51</v>
      </c>
      <c r="B75" s="284"/>
      <c r="C75" s="284"/>
      <c r="D75" s="284"/>
      <c r="E75" s="285"/>
      <c r="F75" s="14">
        <v>192</v>
      </c>
      <c r="G75" s="60">
        <v>0</v>
      </c>
      <c r="H75" s="61">
        <v>-6103164.77</v>
      </c>
      <c r="I75" s="62">
        <f t="shared" si="2"/>
        <v>-6103164.77</v>
      </c>
      <c r="J75" s="60">
        <v>0</v>
      </c>
      <c r="K75" s="61">
        <v>-8384037.29</v>
      </c>
      <c r="L75" s="62">
        <f t="shared" si="3"/>
        <v>-8384037.29</v>
      </c>
    </row>
    <row r="76" spans="1:12" ht="12.75">
      <c r="A76" s="286" t="s">
        <v>52</v>
      </c>
      <c r="B76" s="284"/>
      <c r="C76" s="284"/>
      <c r="D76" s="284"/>
      <c r="E76" s="285"/>
      <c r="F76" s="14">
        <v>193</v>
      </c>
      <c r="G76" s="60">
        <v>-287042.07</v>
      </c>
      <c r="H76" s="61">
        <v>-84835921.62</v>
      </c>
      <c r="I76" s="62">
        <f t="shared" si="2"/>
        <v>-85122963.69</v>
      </c>
      <c r="J76" s="60">
        <v>-350935.18</v>
      </c>
      <c r="K76" s="61">
        <v>-91413061.37</v>
      </c>
      <c r="L76" s="62">
        <f t="shared" si="3"/>
        <v>-91763996.55000001</v>
      </c>
    </row>
    <row r="77" spans="1:12" ht="12.75">
      <c r="A77" s="240" t="s">
        <v>61</v>
      </c>
      <c r="B77" s="284"/>
      <c r="C77" s="284"/>
      <c r="D77" s="284"/>
      <c r="E77" s="285"/>
      <c r="F77" s="14">
        <v>194</v>
      </c>
      <c r="G77" s="60">
        <v>0</v>
      </c>
      <c r="H77" s="61">
        <v>-148120182.51</v>
      </c>
      <c r="I77" s="62">
        <f t="shared" si="2"/>
        <v>-148120182.51</v>
      </c>
      <c r="J77" s="60">
        <v>-676825.1</v>
      </c>
      <c r="K77" s="61">
        <v>-177011503.59</v>
      </c>
      <c r="L77" s="62">
        <f t="shared" si="3"/>
        <v>-177688328.69</v>
      </c>
    </row>
    <row r="78" spans="1:12" ht="48" customHeight="1">
      <c r="A78" s="240" t="s">
        <v>369</v>
      </c>
      <c r="B78" s="284"/>
      <c r="C78" s="284"/>
      <c r="D78" s="284"/>
      <c r="E78" s="285"/>
      <c r="F78" s="14">
        <v>195</v>
      </c>
      <c r="G78" s="63">
        <f>G7+G16+G30+G31+G32+G33+G42+G50+G54+G57+G66+G74+G77</f>
        <v>17140374.78999996</v>
      </c>
      <c r="H78" s="65">
        <f>H7+H16+H30+H31+H32+H33+H42+H50+H54+H57+H66+H74+H77</f>
        <v>148945495.59000063</v>
      </c>
      <c r="I78" s="62">
        <f t="shared" si="2"/>
        <v>166085870.3800006</v>
      </c>
      <c r="J78" s="63">
        <f>J7+J16+J30+J31+J32+J33+J42+J50+J54+J57+J66+J74+J77</f>
        <v>14608331.89000001</v>
      </c>
      <c r="K78" s="65">
        <f>K7+K16+K30+K31+K32+K33+K42+K50+K54+K57+K66+K74+K77</f>
        <v>-22968223.789999753</v>
      </c>
      <c r="L78" s="62">
        <f t="shared" si="3"/>
        <v>-8359891.899999743</v>
      </c>
    </row>
    <row r="79" spans="1:12" ht="12.75">
      <c r="A79" s="240" t="s">
        <v>116</v>
      </c>
      <c r="B79" s="284"/>
      <c r="C79" s="284"/>
      <c r="D79" s="284"/>
      <c r="E79" s="285"/>
      <c r="F79" s="14">
        <v>196</v>
      </c>
      <c r="G79" s="63">
        <f>SUM(G80:G81)</f>
        <v>-4991196.319999999</v>
      </c>
      <c r="H79" s="65">
        <f>SUM(H80:H81)</f>
        <v>-29336228.97</v>
      </c>
      <c r="I79" s="62">
        <f t="shared" si="2"/>
        <v>-34327425.29</v>
      </c>
      <c r="J79" s="63">
        <f>SUM(J80:J81)</f>
        <v>-2242147.89</v>
      </c>
      <c r="K79" s="65">
        <f>SUM(K80:K81)</f>
        <v>-1339482.9699999988</v>
      </c>
      <c r="L79" s="62">
        <f t="shared" si="3"/>
        <v>-3581630.859999999</v>
      </c>
    </row>
    <row r="80" spans="1:12" ht="12.75">
      <c r="A80" s="286" t="s">
        <v>53</v>
      </c>
      <c r="B80" s="284"/>
      <c r="C80" s="284"/>
      <c r="D80" s="284"/>
      <c r="E80" s="285"/>
      <c r="F80" s="14">
        <v>197</v>
      </c>
      <c r="G80" s="60">
        <v>-5220549.02</v>
      </c>
      <c r="H80" s="61">
        <v>-45417025.72</v>
      </c>
      <c r="I80" s="62">
        <f t="shared" si="2"/>
        <v>-50637574.739999995</v>
      </c>
      <c r="J80" s="60">
        <v>-863287.92</v>
      </c>
      <c r="K80" s="61">
        <v>-41149627.61</v>
      </c>
      <c r="L80" s="62">
        <f t="shared" si="3"/>
        <v>-42012915.53</v>
      </c>
    </row>
    <row r="81" spans="1:12" ht="12.75">
      <c r="A81" s="286" t="s">
        <v>54</v>
      </c>
      <c r="B81" s="284"/>
      <c r="C81" s="284"/>
      <c r="D81" s="284"/>
      <c r="E81" s="285"/>
      <c r="F81" s="14">
        <v>198</v>
      </c>
      <c r="G81" s="60">
        <v>229352.7</v>
      </c>
      <c r="H81" s="61">
        <v>16080796.75</v>
      </c>
      <c r="I81" s="62">
        <f t="shared" si="2"/>
        <v>16310149.45</v>
      </c>
      <c r="J81" s="60">
        <v>-1378859.97</v>
      </c>
      <c r="K81" s="61">
        <v>39810144.64</v>
      </c>
      <c r="L81" s="62">
        <f t="shared" si="3"/>
        <v>38431284.67</v>
      </c>
    </row>
    <row r="82" spans="1:12" ht="21" customHeight="1">
      <c r="A82" s="240" t="s">
        <v>208</v>
      </c>
      <c r="B82" s="284"/>
      <c r="C82" s="284"/>
      <c r="D82" s="284"/>
      <c r="E82" s="285"/>
      <c r="F82" s="14">
        <v>199</v>
      </c>
      <c r="G82" s="63">
        <f>G78+G79</f>
        <v>12149178.469999962</v>
      </c>
      <c r="H82" s="65">
        <f>H78+H79</f>
        <v>119609266.62000063</v>
      </c>
      <c r="I82" s="62">
        <f t="shared" si="2"/>
        <v>131758445.0900006</v>
      </c>
      <c r="J82" s="63">
        <f>J78+J79</f>
        <v>12366184.00000001</v>
      </c>
      <c r="K82" s="65">
        <f>K78+K79</f>
        <v>-24307706.759999752</v>
      </c>
      <c r="L82" s="62">
        <f>J82+K82</f>
        <v>-11941522.759999743</v>
      </c>
    </row>
    <row r="83" spans="1:12" ht="12.75">
      <c r="A83" s="240" t="s">
        <v>261</v>
      </c>
      <c r="B83" s="241"/>
      <c r="C83" s="241"/>
      <c r="D83" s="241"/>
      <c r="E83" s="242"/>
      <c r="F83" s="14">
        <v>200</v>
      </c>
      <c r="G83" s="60">
        <v>11469442.190000052</v>
      </c>
      <c r="H83" s="61">
        <v>116246870.91306125</v>
      </c>
      <c r="I83" s="62">
        <f t="shared" si="2"/>
        <v>127716313.1030613</v>
      </c>
      <c r="J83" s="60">
        <v>11653125.379999993</v>
      </c>
      <c r="K83" s="61">
        <v>-21866659.469408188</v>
      </c>
      <c r="L83" s="62">
        <f t="shared" si="3"/>
        <v>-10213534.089408195</v>
      </c>
    </row>
    <row r="84" spans="1:12" ht="12.75">
      <c r="A84" s="240" t="s">
        <v>262</v>
      </c>
      <c r="B84" s="241"/>
      <c r="C84" s="241"/>
      <c r="D84" s="241"/>
      <c r="E84" s="242"/>
      <c r="F84" s="14">
        <v>201</v>
      </c>
      <c r="G84" s="60">
        <v>679736.28</v>
      </c>
      <c r="H84" s="61">
        <v>3362395.686939</v>
      </c>
      <c r="I84" s="62">
        <f t="shared" si="2"/>
        <v>4042131.9669390004</v>
      </c>
      <c r="J84" s="60">
        <v>713058.62</v>
      </c>
      <c r="K84" s="61">
        <v>-2441047.290592</v>
      </c>
      <c r="L84" s="62">
        <f t="shared" si="3"/>
        <v>-1727988.6705919998</v>
      </c>
    </row>
    <row r="85" spans="1:12" ht="12.75">
      <c r="A85" s="238" t="s">
        <v>267</v>
      </c>
      <c r="B85" s="239"/>
      <c r="C85" s="239"/>
      <c r="D85" s="239"/>
      <c r="E85" s="239"/>
      <c r="F85" s="14">
        <v>202</v>
      </c>
      <c r="G85" s="60">
        <f aca="true" t="shared" si="4" ref="G85:L85">G7+G16+G30+G31+G32</f>
        <v>558445331.52</v>
      </c>
      <c r="H85" s="66">
        <f t="shared" si="4"/>
        <v>2941792357.920001</v>
      </c>
      <c r="I85" s="62">
        <f t="shared" si="4"/>
        <v>3500237689.440001</v>
      </c>
      <c r="J85" s="60">
        <f t="shared" si="4"/>
        <v>552882351.88</v>
      </c>
      <c r="K85" s="66">
        <f t="shared" si="4"/>
        <v>2798165432.59</v>
      </c>
      <c r="L85" s="62">
        <f t="shared" si="4"/>
        <v>3351047784.47</v>
      </c>
    </row>
    <row r="86" spans="1:12" ht="12.75">
      <c r="A86" s="238" t="s">
        <v>268</v>
      </c>
      <c r="B86" s="239"/>
      <c r="C86" s="239"/>
      <c r="D86" s="239"/>
      <c r="E86" s="239"/>
      <c r="F86" s="14">
        <v>203</v>
      </c>
      <c r="G86" s="60">
        <f aca="true" t="shared" si="5" ref="G86:L86">G33+G42+G50+G54+G57+G66+G74+G77+G79</f>
        <v>-546296153.0500001</v>
      </c>
      <c r="H86" s="66">
        <f t="shared" si="5"/>
        <v>-2822183091.2999997</v>
      </c>
      <c r="I86" s="62">
        <f t="shared" si="5"/>
        <v>-3368479244.3500004</v>
      </c>
      <c r="J86" s="60">
        <f t="shared" si="5"/>
        <v>-540516167.88</v>
      </c>
      <c r="K86" s="66">
        <f t="shared" si="5"/>
        <v>-2822473139.35</v>
      </c>
      <c r="L86" s="62">
        <f t="shared" si="5"/>
        <v>-3362989307.23</v>
      </c>
    </row>
    <row r="87" spans="1:12" ht="12.75">
      <c r="A87" s="238" t="s">
        <v>209</v>
      </c>
      <c r="B87" s="236"/>
      <c r="C87" s="236"/>
      <c r="D87" s="236"/>
      <c r="E87" s="236"/>
      <c r="F87" s="14">
        <v>204</v>
      </c>
      <c r="G87" s="63">
        <f>SUM(G88:G94)-G95</f>
        <v>3383612.91</v>
      </c>
      <c r="H87" s="65">
        <f>SUM(H88:H94)-H95</f>
        <v>-25291508.39</v>
      </c>
      <c r="I87" s="62">
        <f t="shared" si="2"/>
        <v>-21907895.48</v>
      </c>
      <c r="J87" s="63">
        <f>SUM(J88:J94)-J95</f>
        <v>14268036.21</v>
      </c>
      <c r="K87" s="65">
        <f>SUM(K88:K94)-K95</f>
        <v>-322042494.082625</v>
      </c>
      <c r="L87" s="62">
        <f t="shared" si="3"/>
        <v>-307774457.872625</v>
      </c>
    </row>
    <row r="88" spans="1:12" ht="19.5" customHeight="1">
      <c r="A88" s="235" t="s">
        <v>269</v>
      </c>
      <c r="B88" s="236"/>
      <c r="C88" s="236"/>
      <c r="D88" s="236"/>
      <c r="E88" s="236"/>
      <c r="F88" s="14">
        <v>205</v>
      </c>
      <c r="G88" s="70"/>
      <c r="H88" s="71">
        <v>-7435891</v>
      </c>
      <c r="I88" s="62">
        <f t="shared" si="2"/>
        <v>-7435891</v>
      </c>
      <c r="J88" s="70"/>
      <c r="K88" s="71">
        <v>-7484915.48</v>
      </c>
      <c r="L88" s="62">
        <f t="shared" si="3"/>
        <v>-7484915.48</v>
      </c>
    </row>
    <row r="89" spans="1:12" ht="23.25" customHeight="1">
      <c r="A89" s="235" t="s">
        <v>270</v>
      </c>
      <c r="B89" s="236"/>
      <c r="C89" s="236"/>
      <c r="D89" s="236"/>
      <c r="E89" s="236"/>
      <c r="F89" s="14">
        <v>206</v>
      </c>
      <c r="G89" s="70">
        <v>3383612.91</v>
      </c>
      <c r="H89" s="71">
        <v>-10893813.67</v>
      </c>
      <c r="I89" s="62">
        <f t="shared" si="2"/>
        <v>-7510200.76</v>
      </c>
      <c r="J89" s="70">
        <v>14268036.21</v>
      </c>
      <c r="K89" s="71">
        <v>34129400.48505001</v>
      </c>
      <c r="L89" s="62">
        <f t="shared" si="3"/>
        <v>48397436.69505001</v>
      </c>
    </row>
    <row r="90" spans="1:12" ht="21.75" customHeight="1">
      <c r="A90" s="235" t="s">
        <v>271</v>
      </c>
      <c r="B90" s="236"/>
      <c r="C90" s="236"/>
      <c r="D90" s="236"/>
      <c r="E90" s="236"/>
      <c r="F90" s="14">
        <v>207</v>
      </c>
      <c r="G90" s="70"/>
      <c r="H90" s="71">
        <v>-6961803.720000001</v>
      </c>
      <c r="I90" s="62">
        <f t="shared" si="2"/>
        <v>-6961803.720000001</v>
      </c>
      <c r="J90" s="70"/>
      <c r="K90" s="71">
        <v>-348686979.087675</v>
      </c>
      <c r="L90" s="62">
        <f t="shared" si="3"/>
        <v>-348686979.087675</v>
      </c>
    </row>
    <row r="91" spans="1:12" ht="21" customHeight="1">
      <c r="A91" s="235" t="s">
        <v>272</v>
      </c>
      <c r="B91" s="236"/>
      <c r="C91" s="236"/>
      <c r="D91" s="236"/>
      <c r="E91" s="236"/>
      <c r="F91" s="14">
        <v>208</v>
      </c>
      <c r="G91" s="70"/>
      <c r="H91" s="71"/>
      <c r="I91" s="62">
        <f t="shared" si="2"/>
        <v>0</v>
      </c>
      <c r="J91" s="70"/>
      <c r="K91" s="71"/>
      <c r="L91" s="62">
        <f t="shared" si="3"/>
        <v>0</v>
      </c>
    </row>
    <row r="92" spans="1:12" ht="12.75">
      <c r="A92" s="235" t="s">
        <v>273</v>
      </c>
      <c r="B92" s="236"/>
      <c r="C92" s="236"/>
      <c r="D92" s="236"/>
      <c r="E92" s="236"/>
      <c r="F92" s="14">
        <v>209</v>
      </c>
      <c r="G92" s="70"/>
      <c r="H92" s="71"/>
      <c r="I92" s="62">
        <f t="shared" si="2"/>
        <v>0</v>
      </c>
      <c r="J92" s="70"/>
      <c r="K92" s="71"/>
      <c r="L92" s="62">
        <f t="shared" si="3"/>
        <v>0</v>
      </c>
    </row>
    <row r="93" spans="1:12" ht="22.5" customHeight="1">
      <c r="A93" s="235" t="s">
        <v>274</v>
      </c>
      <c r="B93" s="236"/>
      <c r="C93" s="236"/>
      <c r="D93" s="236"/>
      <c r="E93" s="236"/>
      <c r="F93" s="14">
        <v>210</v>
      </c>
      <c r="G93" s="70"/>
      <c r="H93" s="71"/>
      <c r="I93" s="62">
        <f t="shared" si="2"/>
        <v>0</v>
      </c>
      <c r="J93" s="70"/>
      <c r="K93" s="71"/>
      <c r="L93" s="62">
        <f t="shared" si="3"/>
        <v>0</v>
      </c>
    </row>
    <row r="94" spans="1:12" ht="12.75">
      <c r="A94" s="235" t="s">
        <v>275</v>
      </c>
      <c r="B94" s="236"/>
      <c r="C94" s="236"/>
      <c r="D94" s="236"/>
      <c r="E94" s="236"/>
      <c r="F94" s="14">
        <v>211</v>
      </c>
      <c r="G94" s="70"/>
      <c r="H94" s="71"/>
      <c r="I94" s="62">
        <f t="shared" si="2"/>
        <v>0</v>
      </c>
      <c r="J94" s="70"/>
      <c r="K94" s="71"/>
      <c r="L94" s="62">
        <f t="shared" si="3"/>
        <v>0</v>
      </c>
    </row>
    <row r="95" spans="1:12" ht="12.75">
      <c r="A95" s="235" t="s">
        <v>276</v>
      </c>
      <c r="B95" s="236"/>
      <c r="C95" s="236"/>
      <c r="D95" s="236"/>
      <c r="E95" s="236"/>
      <c r="F95" s="14">
        <v>212</v>
      </c>
      <c r="G95" s="70"/>
      <c r="H95" s="71"/>
      <c r="I95" s="62">
        <f t="shared" si="2"/>
        <v>0</v>
      </c>
      <c r="J95" s="70"/>
      <c r="K95" s="71"/>
      <c r="L95" s="62">
        <f t="shared" si="3"/>
        <v>0</v>
      </c>
    </row>
    <row r="96" spans="1:12" ht="12.75">
      <c r="A96" s="238" t="s">
        <v>207</v>
      </c>
      <c r="B96" s="236"/>
      <c r="C96" s="236"/>
      <c r="D96" s="236"/>
      <c r="E96" s="236"/>
      <c r="F96" s="14">
        <v>213</v>
      </c>
      <c r="G96" s="63">
        <f>G82+G87</f>
        <v>15532791.379999962</v>
      </c>
      <c r="H96" s="65">
        <f>H82+H87</f>
        <v>94317758.23000063</v>
      </c>
      <c r="I96" s="62">
        <f t="shared" si="2"/>
        <v>109850549.6100006</v>
      </c>
      <c r="J96" s="63">
        <f>J82+J87</f>
        <v>26634220.21000001</v>
      </c>
      <c r="K96" s="65">
        <f>K82+K87</f>
        <v>-346350200.8426247</v>
      </c>
      <c r="L96" s="62">
        <f t="shared" si="3"/>
        <v>-319715980.63262475</v>
      </c>
    </row>
    <row r="97" spans="1:12" ht="12.75">
      <c r="A97" s="240" t="s">
        <v>261</v>
      </c>
      <c r="B97" s="241"/>
      <c r="C97" s="241"/>
      <c r="D97" s="241"/>
      <c r="E97" s="242"/>
      <c r="F97" s="14">
        <v>214</v>
      </c>
      <c r="G97" s="60">
        <v>14853055.09999987</v>
      </c>
      <c r="H97" s="61">
        <v>89802001.55910471</v>
      </c>
      <c r="I97" s="62">
        <f t="shared" si="2"/>
        <v>104655056.65910459</v>
      </c>
      <c r="J97" s="60">
        <v>25921161.589999903</v>
      </c>
      <c r="K97" s="61">
        <v>-343691383.9374187</v>
      </c>
      <c r="L97" s="62">
        <f t="shared" si="3"/>
        <v>-317770222.3474188</v>
      </c>
    </row>
    <row r="98" spans="1:12" ht="12.75">
      <c r="A98" s="240" t="s">
        <v>262</v>
      </c>
      <c r="B98" s="241"/>
      <c r="C98" s="241"/>
      <c r="D98" s="241"/>
      <c r="E98" s="242"/>
      <c r="F98" s="14">
        <v>215</v>
      </c>
      <c r="G98" s="60">
        <v>679736.28</v>
      </c>
      <c r="H98" s="61">
        <v>4515756.650896</v>
      </c>
      <c r="I98" s="62">
        <f t="shared" si="2"/>
        <v>5195492.930896</v>
      </c>
      <c r="J98" s="60">
        <v>713058.62</v>
      </c>
      <c r="K98" s="61">
        <v>-2658816.905205775</v>
      </c>
      <c r="L98" s="62">
        <f t="shared" si="3"/>
        <v>-1945758.285205775</v>
      </c>
    </row>
    <row r="99" spans="1:12" ht="12.75">
      <c r="A99" s="246" t="s">
        <v>300</v>
      </c>
      <c r="B99" s="248"/>
      <c r="C99" s="248"/>
      <c r="D99" s="248"/>
      <c r="E99" s="248"/>
      <c r="F99" s="15">
        <v>216</v>
      </c>
      <c r="G99" s="72"/>
      <c r="H99" s="73"/>
      <c r="I99" s="69">
        <f t="shared" si="2"/>
        <v>0</v>
      </c>
      <c r="J99" s="72"/>
      <c r="K99" s="73"/>
      <c r="L99" s="69">
        <f t="shared" si="3"/>
        <v>0</v>
      </c>
    </row>
    <row r="100" spans="1:12" ht="12.75">
      <c r="A100" s="283" t="s">
        <v>210</v>
      </c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  <c r="L100" s="283"/>
    </row>
  </sheetData>
  <sheetProtection/>
  <mergeCells count="102">
    <mergeCell ref="A1:J1"/>
    <mergeCell ref="A2:L2"/>
    <mergeCell ref="J4:L4"/>
    <mergeCell ref="A6:E6"/>
    <mergeCell ref="G4:I4"/>
    <mergeCell ref="K3:L3"/>
    <mergeCell ref="A4:E5"/>
    <mergeCell ref="F4:F5"/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9:E39"/>
    <mergeCell ref="A40:E40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1:E51"/>
    <mergeCell ref="A52:E52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3:E63"/>
    <mergeCell ref="A64:E64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9:E69"/>
    <mergeCell ref="A70:E70"/>
    <mergeCell ref="A71:E71"/>
    <mergeCell ref="A72:E72"/>
    <mergeCell ref="A65:E65"/>
    <mergeCell ref="A66:E66"/>
    <mergeCell ref="A67:E67"/>
    <mergeCell ref="A68:E68"/>
    <mergeCell ref="A73:E73"/>
    <mergeCell ref="A74:E74"/>
    <mergeCell ref="A81:E81"/>
    <mergeCell ref="A82:E82"/>
    <mergeCell ref="A75:E75"/>
    <mergeCell ref="A76:E76"/>
    <mergeCell ref="A83:E83"/>
    <mergeCell ref="A84:E84"/>
    <mergeCell ref="A77:E77"/>
    <mergeCell ref="A78:E78"/>
    <mergeCell ref="A79:E79"/>
    <mergeCell ref="A80:E80"/>
    <mergeCell ref="A100:L100"/>
    <mergeCell ref="A93:E93"/>
    <mergeCell ref="A94:E94"/>
    <mergeCell ref="A95:E95"/>
    <mergeCell ref="A96:E96"/>
    <mergeCell ref="A97:E97"/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  <ignoredErrors>
    <ignoredError sqref="I7:I17 I33:I55 I57:I70 I75:I84 I19:I23 I87:I96" formula="1"/>
    <ignoredError sqref="I74 I24 I18" formula="1" formulaRange="1"/>
    <ignoredError sqref="G74:H74 J74:K74 G24:H24 J24:K24 G18:H18 J18:K18" formulaRange="1"/>
    <ignoredError sqref="H85:I86 K85:L86 G85:G86 J85:J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40">
      <selection activeCell="J55" sqref="J55"/>
    </sheetView>
  </sheetViews>
  <sheetFormatPr defaultColWidth="9.140625" defaultRowHeight="12.75"/>
  <cols>
    <col min="1" max="9" width="9.140625" style="33" customWidth="1"/>
    <col min="10" max="10" width="10.8515625" style="33" bestFit="1" customWidth="1"/>
    <col min="11" max="16384" width="9.140625" style="33" customWidth="1"/>
  </cols>
  <sheetData>
    <row r="1" spans="1:10" ht="12.75">
      <c r="A1" s="305" t="s">
        <v>212</v>
      </c>
      <c r="B1" s="306"/>
      <c r="C1" s="306"/>
      <c r="D1" s="306"/>
      <c r="E1" s="306"/>
      <c r="F1" s="306"/>
      <c r="G1" s="306"/>
      <c r="H1" s="306"/>
      <c r="I1" s="306"/>
      <c r="J1" s="307"/>
    </row>
    <row r="2" spans="1:10" ht="12.75">
      <c r="A2" s="308" t="s">
        <v>401</v>
      </c>
      <c r="B2" s="309"/>
      <c r="C2" s="309"/>
      <c r="D2" s="309"/>
      <c r="E2" s="309"/>
      <c r="F2" s="309"/>
      <c r="G2" s="309"/>
      <c r="H2" s="309"/>
      <c r="I2" s="309"/>
      <c r="J2" s="307"/>
    </row>
    <row r="3" spans="1:11" ht="12.75">
      <c r="A3" s="133"/>
      <c r="B3" s="137"/>
      <c r="C3" s="137"/>
      <c r="D3" s="304"/>
      <c r="E3" s="304"/>
      <c r="F3" s="137"/>
      <c r="G3" s="137"/>
      <c r="H3" s="137"/>
      <c r="I3" s="137"/>
      <c r="J3" s="138"/>
      <c r="K3" s="139" t="s">
        <v>60</v>
      </c>
    </row>
    <row r="4" spans="1:11" ht="45.75" thickBot="1">
      <c r="A4" s="310" t="s">
        <v>5</v>
      </c>
      <c r="B4" s="310"/>
      <c r="C4" s="310"/>
      <c r="D4" s="310"/>
      <c r="E4" s="310"/>
      <c r="F4" s="310"/>
      <c r="G4" s="310"/>
      <c r="H4" s="310"/>
      <c r="I4" s="34" t="s">
        <v>64</v>
      </c>
      <c r="J4" s="35" t="s">
        <v>6</v>
      </c>
      <c r="K4" s="35" t="s">
        <v>7</v>
      </c>
    </row>
    <row r="5" spans="1:11" ht="12.75" customHeight="1">
      <c r="A5" s="311">
        <v>1</v>
      </c>
      <c r="B5" s="311"/>
      <c r="C5" s="311"/>
      <c r="D5" s="311"/>
      <c r="E5" s="311"/>
      <c r="F5" s="311"/>
      <c r="G5" s="311"/>
      <c r="H5" s="311"/>
      <c r="I5" s="36">
        <v>2</v>
      </c>
      <c r="J5" s="37" t="s">
        <v>62</v>
      </c>
      <c r="K5" s="37" t="s">
        <v>63</v>
      </c>
    </row>
    <row r="6" spans="1:11" ht="12.75">
      <c r="A6" s="312" t="s">
        <v>214</v>
      </c>
      <c r="B6" s="313"/>
      <c r="C6" s="313"/>
      <c r="D6" s="313"/>
      <c r="E6" s="313"/>
      <c r="F6" s="313"/>
      <c r="G6" s="313"/>
      <c r="H6" s="314"/>
      <c r="I6" s="17">
        <v>1</v>
      </c>
      <c r="J6" s="82">
        <f>J7+J18+J36</f>
        <v>1054665.1200006902</v>
      </c>
      <c r="K6" s="82">
        <f>K7+K18+K36</f>
        <v>-114897781</v>
      </c>
    </row>
    <row r="7" spans="1:11" ht="12.75">
      <c r="A7" s="298" t="s">
        <v>215</v>
      </c>
      <c r="B7" s="296"/>
      <c r="C7" s="296"/>
      <c r="D7" s="296"/>
      <c r="E7" s="296"/>
      <c r="F7" s="296"/>
      <c r="G7" s="296"/>
      <c r="H7" s="297"/>
      <c r="I7" s="18">
        <v>2</v>
      </c>
      <c r="J7" s="83">
        <f>J8+J9</f>
        <v>62490271.36000061</v>
      </c>
      <c r="K7" s="83">
        <f>K8+K9</f>
        <v>-328052679</v>
      </c>
    </row>
    <row r="8" spans="1:11" ht="12.75">
      <c r="A8" s="295" t="s">
        <v>86</v>
      </c>
      <c r="B8" s="296"/>
      <c r="C8" s="296"/>
      <c r="D8" s="296"/>
      <c r="E8" s="296"/>
      <c r="F8" s="296"/>
      <c r="G8" s="296"/>
      <c r="H8" s="297"/>
      <c r="I8" s="18">
        <v>3</v>
      </c>
      <c r="J8" s="142">
        <v>166085870.3600006</v>
      </c>
      <c r="K8" s="84">
        <v>-8359892</v>
      </c>
    </row>
    <row r="9" spans="1:11" ht="12.75">
      <c r="A9" s="295" t="s">
        <v>87</v>
      </c>
      <c r="B9" s="296"/>
      <c r="C9" s="296"/>
      <c r="D9" s="296"/>
      <c r="E9" s="296"/>
      <c r="F9" s="296"/>
      <c r="G9" s="296"/>
      <c r="H9" s="297"/>
      <c r="I9" s="18">
        <v>4</v>
      </c>
      <c r="J9" s="83">
        <f>SUM(J10:J17)</f>
        <v>-103595599</v>
      </c>
      <c r="K9" s="83">
        <f>SUM(K10:K17)</f>
        <v>-319692787</v>
      </c>
    </row>
    <row r="10" spans="1:11" ht="12.75">
      <c r="A10" s="295" t="s">
        <v>117</v>
      </c>
      <c r="B10" s="296"/>
      <c r="C10" s="296"/>
      <c r="D10" s="296"/>
      <c r="E10" s="296"/>
      <c r="F10" s="296"/>
      <c r="G10" s="296"/>
      <c r="H10" s="297"/>
      <c r="I10" s="18">
        <v>5</v>
      </c>
      <c r="J10" s="84">
        <v>75005515</v>
      </c>
      <c r="K10" s="84">
        <v>61239637</v>
      </c>
    </row>
    <row r="11" spans="1:11" ht="12.75">
      <c r="A11" s="295" t="s">
        <v>118</v>
      </c>
      <c r="B11" s="296"/>
      <c r="C11" s="296"/>
      <c r="D11" s="296"/>
      <c r="E11" s="296"/>
      <c r="F11" s="296"/>
      <c r="G11" s="296"/>
      <c r="H11" s="297"/>
      <c r="I11" s="18">
        <v>6</v>
      </c>
      <c r="J11" s="84">
        <v>8677191</v>
      </c>
      <c r="K11" s="84">
        <v>8160886</v>
      </c>
    </row>
    <row r="12" spans="1:11" ht="12.75">
      <c r="A12" s="295" t="s">
        <v>119</v>
      </c>
      <c r="B12" s="296"/>
      <c r="C12" s="296"/>
      <c r="D12" s="296"/>
      <c r="E12" s="296"/>
      <c r="F12" s="296"/>
      <c r="G12" s="296"/>
      <c r="H12" s="297"/>
      <c r="I12" s="18">
        <v>7</v>
      </c>
      <c r="J12" s="84">
        <v>69694625</v>
      </c>
      <c r="K12" s="84">
        <v>114338075</v>
      </c>
    </row>
    <row r="13" spans="1:11" ht="12.75">
      <c r="A13" s="295" t="s">
        <v>120</v>
      </c>
      <c r="B13" s="296"/>
      <c r="C13" s="296"/>
      <c r="D13" s="296"/>
      <c r="E13" s="296"/>
      <c r="F13" s="296"/>
      <c r="G13" s="296"/>
      <c r="H13" s="297"/>
      <c r="I13" s="18">
        <v>8</v>
      </c>
      <c r="J13" s="84">
        <v>61088</v>
      </c>
      <c r="K13" s="84">
        <v>534606</v>
      </c>
    </row>
    <row r="14" spans="1:11" ht="12.75">
      <c r="A14" s="295" t="s">
        <v>121</v>
      </c>
      <c r="B14" s="296"/>
      <c r="C14" s="296"/>
      <c r="D14" s="296"/>
      <c r="E14" s="296"/>
      <c r="F14" s="296"/>
      <c r="G14" s="296"/>
      <c r="H14" s="297"/>
      <c r="I14" s="18">
        <v>9</v>
      </c>
      <c r="J14" s="84">
        <v>-225820372</v>
      </c>
      <c r="K14" s="84">
        <v>-209376652</v>
      </c>
    </row>
    <row r="15" spans="1:11" ht="12.75">
      <c r="A15" s="295" t="s">
        <v>122</v>
      </c>
      <c r="B15" s="296"/>
      <c r="C15" s="296"/>
      <c r="D15" s="296"/>
      <c r="E15" s="296"/>
      <c r="F15" s="296"/>
      <c r="G15" s="296"/>
      <c r="H15" s="297"/>
      <c r="I15" s="18">
        <v>10</v>
      </c>
      <c r="J15" s="84">
        <v>-861252</v>
      </c>
      <c r="K15" s="84">
        <v>-936211</v>
      </c>
    </row>
    <row r="16" spans="1:11" ht="21" customHeight="1">
      <c r="A16" s="295" t="s">
        <v>123</v>
      </c>
      <c r="B16" s="296"/>
      <c r="C16" s="296"/>
      <c r="D16" s="296"/>
      <c r="E16" s="296"/>
      <c r="F16" s="296"/>
      <c r="G16" s="296"/>
      <c r="H16" s="297"/>
      <c r="I16" s="18">
        <v>11</v>
      </c>
      <c r="J16" s="84">
        <v>-26797239</v>
      </c>
      <c r="K16" s="84">
        <v>-5125122</v>
      </c>
    </row>
    <row r="17" spans="1:11" ht="12.75">
      <c r="A17" s="295" t="s">
        <v>124</v>
      </c>
      <c r="B17" s="296"/>
      <c r="C17" s="296"/>
      <c r="D17" s="296"/>
      <c r="E17" s="296"/>
      <c r="F17" s="296"/>
      <c r="G17" s="296"/>
      <c r="H17" s="297"/>
      <c r="I17" s="18">
        <v>12</v>
      </c>
      <c r="J17" s="84">
        <v>-3555155</v>
      </c>
      <c r="K17" s="84">
        <v>-288528006</v>
      </c>
    </row>
    <row r="18" spans="1:11" ht="12.75">
      <c r="A18" s="298" t="s">
        <v>125</v>
      </c>
      <c r="B18" s="296"/>
      <c r="C18" s="296"/>
      <c r="D18" s="296"/>
      <c r="E18" s="296"/>
      <c r="F18" s="296"/>
      <c r="G18" s="296"/>
      <c r="H18" s="297"/>
      <c r="I18" s="18">
        <v>13</v>
      </c>
      <c r="J18" s="85">
        <f>SUM(J19:J35)</f>
        <v>-26210008.23999992</v>
      </c>
      <c r="K18" s="85">
        <f>SUM(K19:K35)</f>
        <v>221754212</v>
      </c>
    </row>
    <row r="19" spans="1:11" ht="12.75">
      <c r="A19" s="295" t="s">
        <v>126</v>
      </c>
      <c r="B19" s="296"/>
      <c r="C19" s="296"/>
      <c r="D19" s="296"/>
      <c r="E19" s="296"/>
      <c r="F19" s="296"/>
      <c r="G19" s="296"/>
      <c r="H19" s="297"/>
      <c r="I19" s="18">
        <v>14</v>
      </c>
      <c r="J19" s="84">
        <v>64118179</v>
      </c>
      <c r="K19" s="84">
        <v>-101062777</v>
      </c>
    </row>
    <row r="20" spans="1:11" ht="19.5" customHeight="1">
      <c r="A20" s="295" t="s">
        <v>149</v>
      </c>
      <c r="B20" s="296"/>
      <c r="C20" s="296"/>
      <c r="D20" s="296"/>
      <c r="E20" s="296"/>
      <c r="F20" s="296"/>
      <c r="G20" s="296"/>
      <c r="H20" s="297"/>
      <c r="I20" s="18">
        <v>15</v>
      </c>
      <c r="J20" s="84">
        <v>-457952099</v>
      </c>
      <c r="K20" s="84">
        <v>177421967</v>
      </c>
    </row>
    <row r="21" spans="1:11" ht="12.75">
      <c r="A21" s="295" t="s">
        <v>127</v>
      </c>
      <c r="B21" s="296"/>
      <c r="C21" s="296"/>
      <c r="D21" s="296"/>
      <c r="E21" s="296"/>
      <c r="F21" s="296"/>
      <c r="G21" s="296"/>
      <c r="H21" s="297"/>
      <c r="I21" s="18">
        <v>16</v>
      </c>
      <c r="J21" s="84">
        <v>18500323</v>
      </c>
      <c r="K21" s="84">
        <v>90051581</v>
      </c>
    </row>
    <row r="22" spans="1:11" ht="22.5" customHeight="1">
      <c r="A22" s="295" t="s">
        <v>128</v>
      </c>
      <c r="B22" s="296"/>
      <c r="C22" s="296"/>
      <c r="D22" s="296"/>
      <c r="E22" s="296"/>
      <c r="F22" s="296"/>
      <c r="G22" s="296"/>
      <c r="H22" s="297"/>
      <c r="I22" s="18">
        <v>17</v>
      </c>
      <c r="J22" s="84"/>
      <c r="K22" s="84">
        <v>0</v>
      </c>
    </row>
    <row r="23" spans="1:11" ht="21" customHeight="1">
      <c r="A23" s="295" t="s">
        <v>129</v>
      </c>
      <c r="B23" s="296"/>
      <c r="C23" s="296"/>
      <c r="D23" s="296"/>
      <c r="E23" s="296"/>
      <c r="F23" s="296"/>
      <c r="G23" s="296"/>
      <c r="H23" s="297"/>
      <c r="I23" s="18">
        <v>18</v>
      </c>
      <c r="J23" s="84">
        <v>4895412</v>
      </c>
      <c r="K23" s="84">
        <v>3036357</v>
      </c>
    </row>
    <row r="24" spans="1:11" ht="12.75">
      <c r="A24" s="295" t="s">
        <v>130</v>
      </c>
      <c r="B24" s="296"/>
      <c r="C24" s="296"/>
      <c r="D24" s="296"/>
      <c r="E24" s="296"/>
      <c r="F24" s="296"/>
      <c r="G24" s="296"/>
      <c r="H24" s="297"/>
      <c r="I24" s="18">
        <v>19</v>
      </c>
      <c r="J24" s="84">
        <v>73120153</v>
      </c>
      <c r="K24" s="84">
        <v>33322636</v>
      </c>
    </row>
    <row r="25" spans="1:11" ht="12.75">
      <c r="A25" s="295" t="s">
        <v>131</v>
      </c>
      <c r="B25" s="296"/>
      <c r="C25" s="296"/>
      <c r="D25" s="296"/>
      <c r="E25" s="296"/>
      <c r="F25" s="296"/>
      <c r="G25" s="296"/>
      <c r="H25" s="297"/>
      <c r="I25" s="18">
        <v>20</v>
      </c>
      <c r="J25" s="84">
        <v>-18913498.420000006</v>
      </c>
      <c r="K25" s="84">
        <v>-53117847</v>
      </c>
    </row>
    <row r="26" spans="1:11" ht="12.75">
      <c r="A26" s="295" t="s">
        <v>132</v>
      </c>
      <c r="B26" s="296"/>
      <c r="C26" s="296"/>
      <c r="D26" s="296"/>
      <c r="E26" s="296"/>
      <c r="F26" s="296"/>
      <c r="G26" s="296"/>
      <c r="H26" s="297"/>
      <c r="I26" s="18">
        <v>21</v>
      </c>
      <c r="J26" s="84">
        <v>121115016.42000008</v>
      </c>
      <c r="K26" s="84">
        <v>261987162</v>
      </c>
    </row>
    <row r="27" spans="1:11" ht="12.75">
      <c r="A27" s="295" t="s">
        <v>133</v>
      </c>
      <c r="B27" s="296"/>
      <c r="C27" s="296"/>
      <c r="D27" s="296"/>
      <c r="E27" s="296"/>
      <c r="F27" s="296"/>
      <c r="G27" s="296"/>
      <c r="H27" s="297"/>
      <c r="I27" s="18">
        <v>22</v>
      </c>
      <c r="J27" s="84"/>
      <c r="K27" s="84"/>
    </row>
    <row r="28" spans="1:11" ht="21" customHeight="1">
      <c r="A28" s="295" t="s">
        <v>148</v>
      </c>
      <c r="B28" s="296"/>
      <c r="C28" s="296"/>
      <c r="D28" s="296"/>
      <c r="E28" s="296"/>
      <c r="F28" s="296"/>
      <c r="G28" s="296"/>
      <c r="H28" s="297"/>
      <c r="I28" s="18">
        <v>23</v>
      </c>
      <c r="J28" s="84">
        <v>-11079247</v>
      </c>
      <c r="K28" s="84">
        <v>6916683</v>
      </c>
    </row>
    <row r="29" spans="1:11" ht="12.75">
      <c r="A29" s="295" t="s">
        <v>134</v>
      </c>
      <c r="B29" s="296"/>
      <c r="C29" s="296"/>
      <c r="D29" s="296"/>
      <c r="E29" s="296"/>
      <c r="F29" s="296"/>
      <c r="G29" s="296"/>
      <c r="H29" s="297"/>
      <c r="I29" s="18">
        <v>24</v>
      </c>
      <c r="J29" s="84">
        <v>32368876</v>
      </c>
      <c r="K29" s="84">
        <v>-23644054</v>
      </c>
    </row>
    <row r="30" spans="1:11" ht="19.5" customHeight="1">
      <c r="A30" s="295" t="s">
        <v>135</v>
      </c>
      <c r="B30" s="296"/>
      <c r="C30" s="296"/>
      <c r="D30" s="296"/>
      <c r="E30" s="296"/>
      <c r="F30" s="296"/>
      <c r="G30" s="296"/>
      <c r="H30" s="297"/>
      <c r="I30" s="18">
        <v>25</v>
      </c>
      <c r="J30" s="84">
        <v>-4895412</v>
      </c>
      <c r="K30" s="84">
        <v>-3036357</v>
      </c>
    </row>
    <row r="31" spans="1:11" ht="12.75">
      <c r="A31" s="295" t="s">
        <v>136</v>
      </c>
      <c r="B31" s="296"/>
      <c r="C31" s="296"/>
      <c r="D31" s="296"/>
      <c r="E31" s="296"/>
      <c r="F31" s="296"/>
      <c r="G31" s="296"/>
      <c r="H31" s="297"/>
      <c r="I31" s="18">
        <v>26</v>
      </c>
      <c r="J31" s="84">
        <v>-569747</v>
      </c>
      <c r="K31" s="84">
        <v>-98816790</v>
      </c>
    </row>
    <row r="32" spans="1:11" ht="12.75">
      <c r="A32" s="295" t="s">
        <v>137</v>
      </c>
      <c r="B32" s="296"/>
      <c r="C32" s="296"/>
      <c r="D32" s="296"/>
      <c r="E32" s="296"/>
      <c r="F32" s="296"/>
      <c r="G32" s="296"/>
      <c r="H32" s="297"/>
      <c r="I32" s="18">
        <v>27</v>
      </c>
      <c r="J32" s="84"/>
      <c r="K32" s="84"/>
    </row>
    <row r="33" spans="1:11" ht="12.75">
      <c r="A33" s="295" t="s">
        <v>138</v>
      </c>
      <c r="B33" s="296"/>
      <c r="C33" s="296"/>
      <c r="D33" s="296"/>
      <c r="E33" s="296"/>
      <c r="F33" s="296"/>
      <c r="G33" s="296"/>
      <c r="H33" s="297"/>
      <c r="I33" s="18">
        <v>28</v>
      </c>
      <c r="J33" s="84">
        <v>4681480</v>
      </c>
      <c r="K33" s="84">
        <v>-52419657</v>
      </c>
    </row>
    <row r="34" spans="1:11" ht="12.75">
      <c r="A34" s="295" t="s">
        <v>139</v>
      </c>
      <c r="B34" s="296"/>
      <c r="C34" s="296"/>
      <c r="D34" s="296"/>
      <c r="E34" s="296"/>
      <c r="F34" s="296"/>
      <c r="G34" s="296"/>
      <c r="H34" s="297"/>
      <c r="I34" s="18">
        <v>29</v>
      </c>
      <c r="J34" s="84">
        <v>-21852608.13000001</v>
      </c>
      <c r="K34" s="84">
        <v>17080188</v>
      </c>
    </row>
    <row r="35" spans="1:11" ht="21" customHeight="1">
      <c r="A35" s="295" t="s">
        <v>140</v>
      </c>
      <c r="B35" s="296"/>
      <c r="C35" s="296"/>
      <c r="D35" s="296"/>
      <c r="E35" s="296"/>
      <c r="F35" s="296"/>
      <c r="G35" s="296"/>
      <c r="H35" s="297"/>
      <c r="I35" s="18">
        <v>30</v>
      </c>
      <c r="J35" s="84">
        <v>170253163.89000002</v>
      </c>
      <c r="K35" s="84">
        <v>-35964880</v>
      </c>
    </row>
    <row r="36" spans="1:11" ht="12.75">
      <c r="A36" s="298" t="s">
        <v>141</v>
      </c>
      <c r="B36" s="296"/>
      <c r="C36" s="296"/>
      <c r="D36" s="296"/>
      <c r="E36" s="296"/>
      <c r="F36" s="296"/>
      <c r="G36" s="296"/>
      <c r="H36" s="297"/>
      <c r="I36" s="18">
        <v>31</v>
      </c>
      <c r="J36" s="84">
        <v>-35225598</v>
      </c>
      <c r="K36" s="84">
        <v>-8599314</v>
      </c>
    </row>
    <row r="37" spans="1:11" ht="12.75">
      <c r="A37" s="298" t="s">
        <v>93</v>
      </c>
      <c r="B37" s="296"/>
      <c r="C37" s="296"/>
      <c r="D37" s="296"/>
      <c r="E37" s="296"/>
      <c r="F37" s="296"/>
      <c r="G37" s="296"/>
      <c r="H37" s="297"/>
      <c r="I37" s="18">
        <v>32</v>
      </c>
      <c r="J37" s="85">
        <f>SUM(J38:J51)</f>
        <v>-10900706</v>
      </c>
      <c r="K37" s="85">
        <f>SUM(K38:K51)</f>
        <v>-133838306</v>
      </c>
    </row>
    <row r="38" spans="1:11" ht="12.75">
      <c r="A38" s="295" t="s">
        <v>142</v>
      </c>
      <c r="B38" s="296"/>
      <c r="C38" s="296"/>
      <c r="D38" s="296"/>
      <c r="E38" s="296"/>
      <c r="F38" s="296"/>
      <c r="G38" s="296"/>
      <c r="H38" s="297"/>
      <c r="I38" s="18">
        <v>33</v>
      </c>
      <c r="J38" s="84">
        <v>52841610</v>
      </c>
      <c r="K38" s="84">
        <v>260344553</v>
      </c>
    </row>
    <row r="39" spans="1:11" ht="12.75">
      <c r="A39" s="295" t="s">
        <v>143</v>
      </c>
      <c r="B39" s="296"/>
      <c r="C39" s="296"/>
      <c r="D39" s="296"/>
      <c r="E39" s="296"/>
      <c r="F39" s="296"/>
      <c r="G39" s="296"/>
      <c r="H39" s="297"/>
      <c r="I39" s="18">
        <v>34</v>
      </c>
      <c r="J39" s="84">
        <v>-61430346</v>
      </c>
      <c r="K39" s="84">
        <v>-43217406</v>
      </c>
    </row>
    <row r="40" spans="1:11" ht="12.75">
      <c r="A40" s="295" t="s">
        <v>144</v>
      </c>
      <c r="B40" s="296"/>
      <c r="C40" s="296"/>
      <c r="D40" s="296"/>
      <c r="E40" s="296"/>
      <c r="F40" s="296"/>
      <c r="G40" s="296"/>
      <c r="H40" s="297"/>
      <c r="I40" s="18">
        <v>35</v>
      </c>
      <c r="J40" s="84"/>
      <c r="K40" s="84"/>
    </row>
    <row r="41" spans="1:11" ht="12.75">
      <c r="A41" s="295" t="s">
        <v>145</v>
      </c>
      <c r="B41" s="296"/>
      <c r="C41" s="296"/>
      <c r="D41" s="296"/>
      <c r="E41" s="296"/>
      <c r="F41" s="296"/>
      <c r="G41" s="296"/>
      <c r="H41" s="297"/>
      <c r="I41" s="18">
        <v>36</v>
      </c>
      <c r="J41" s="84">
        <v>-10804292</v>
      </c>
      <c r="K41" s="84">
        <v>-10374497</v>
      </c>
    </row>
    <row r="42" spans="1:11" ht="21" customHeight="1">
      <c r="A42" s="295" t="s">
        <v>146</v>
      </c>
      <c r="B42" s="296"/>
      <c r="C42" s="296"/>
      <c r="D42" s="296"/>
      <c r="E42" s="296"/>
      <c r="F42" s="296"/>
      <c r="G42" s="296"/>
      <c r="H42" s="297"/>
      <c r="I42" s="18">
        <v>37</v>
      </c>
      <c r="J42" s="84">
        <v>587570</v>
      </c>
      <c r="K42" s="84">
        <v>208732775</v>
      </c>
    </row>
    <row r="43" spans="1:11" ht="21.75" customHeight="1">
      <c r="A43" s="295" t="s">
        <v>147</v>
      </c>
      <c r="B43" s="296"/>
      <c r="C43" s="296"/>
      <c r="D43" s="296"/>
      <c r="E43" s="296"/>
      <c r="F43" s="296"/>
      <c r="G43" s="296"/>
      <c r="H43" s="297"/>
      <c r="I43" s="18">
        <v>38</v>
      </c>
      <c r="J43" s="84">
        <v>-22136795</v>
      </c>
      <c r="K43" s="84">
        <v>-832291</v>
      </c>
    </row>
    <row r="44" spans="1:11" ht="23.25" customHeight="1">
      <c r="A44" s="295" t="s">
        <v>150</v>
      </c>
      <c r="B44" s="296"/>
      <c r="C44" s="296"/>
      <c r="D44" s="296"/>
      <c r="E44" s="296"/>
      <c r="F44" s="296"/>
      <c r="G44" s="296"/>
      <c r="H44" s="297"/>
      <c r="I44" s="18">
        <v>39</v>
      </c>
      <c r="J44" s="84">
        <v>18801250</v>
      </c>
      <c r="K44" s="84">
        <v>17413387</v>
      </c>
    </row>
    <row r="45" spans="1:11" ht="12.75">
      <c r="A45" s="295" t="s">
        <v>250</v>
      </c>
      <c r="B45" s="296"/>
      <c r="C45" s="296"/>
      <c r="D45" s="296"/>
      <c r="E45" s="296"/>
      <c r="F45" s="296"/>
      <c r="G45" s="296"/>
      <c r="H45" s="297"/>
      <c r="I45" s="18">
        <v>40</v>
      </c>
      <c r="J45" s="84">
        <v>127981610</v>
      </c>
      <c r="K45" s="84">
        <v>85518810</v>
      </c>
    </row>
    <row r="46" spans="1:11" ht="12.75">
      <c r="A46" s="295" t="s">
        <v>251</v>
      </c>
      <c r="B46" s="296"/>
      <c r="C46" s="296"/>
      <c r="D46" s="296"/>
      <c r="E46" s="296"/>
      <c r="F46" s="296"/>
      <c r="G46" s="296"/>
      <c r="H46" s="297"/>
      <c r="I46" s="18">
        <v>41</v>
      </c>
      <c r="J46" s="84">
        <v>-283146588</v>
      </c>
      <c r="K46" s="84">
        <v>-595791761</v>
      </c>
    </row>
    <row r="47" spans="1:11" ht="12.75">
      <c r="A47" s="295" t="s">
        <v>252</v>
      </c>
      <c r="B47" s="296"/>
      <c r="C47" s="296"/>
      <c r="D47" s="296"/>
      <c r="E47" s="296"/>
      <c r="F47" s="296"/>
      <c r="G47" s="296"/>
      <c r="H47" s="297"/>
      <c r="I47" s="18">
        <v>42</v>
      </c>
      <c r="J47" s="84"/>
      <c r="K47" s="84"/>
    </row>
    <row r="48" spans="1:11" ht="12.75">
      <c r="A48" s="295" t="s">
        <v>253</v>
      </c>
      <c r="B48" s="296"/>
      <c r="C48" s="296"/>
      <c r="D48" s="296"/>
      <c r="E48" s="296"/>
      <c r="F48" s="296"/>
      <c r="G48" s="296"/>
      <c r="H48" s="297"/>
      <c r="I48" s="18">
        <v>43</v>
      </c>
      <c r="J48" s="84">
        <v>-192904</v>
      </c>
      <c r="K48" s="84"/>
    </row>
    <row r="49" spans="1:11" ht="12.75">
      <c r="A49" s="295" t="s">
        <v>254</v>
      </c>
      <c r="B49" s="299"/>
      <c r="C49" s="299"/>
      <c r="D49" s="299"/>
      <c r="E49" s="299"/>
      <c r="F49" s="299"/>
      <c r="G49" s="299"/>
      <c r="H49" s="300"/>
      <c r="I49" s="18">
        <v>44</v>
      </c>
      <c r="J49" s="84">
        <v>1821640</v>
      </c>
      <c r="K49" s="84">
        <v>26851037</v>
      </c>
    </row>
    <row r="50" spans="1:11" ht="12.75">
      <c r="A50" s="295" t="s">
        <v>280</v>
      </c>
      <c r="B50" s="299"/>
      <c r="C50" s="299"/>
      <c r="D50" s="299"/>
      <c r="E50" s="299"/>
      <c r="F50" s="299"/>
      <c r="G50" s="299"/>
      <c r="H50" s="300"/>
      <c r="I50" s="18">
        <v>45</v>
      </c>
      <c r="J50" s="84">
        <v>368606461</v>
      </c>
      <c r="K50" s="84">
        <v>231313106</v>
      </c>
    </row>
    <row r="51" spans="1:11" ht="12.75">
      <c r="A51" s="295" t="s">
        <v>281</v>
      </c>
      <c r="B51" s="299"/>
      <c r="C51" s="299"/>
      <c r="D51" s="299"/>
      <c r="E51" s="299"/>
      <c r="F51" s="299"/>
      <c r="G51" s="299"/>
      <c r="H51" s="300"/>
      <c r="I51" s="18">
        <v>46</v>
      </c>
      <c r="J51" s="84">
        <v>-203829922</v>
      </c>
      <c r="K51" s="84">
        <v>-313796019</v>
      </c>
    </row>
    <row r="52" spans="1:11" ht="12.75">
      <c r="A52" s="298" t="s">
        <v>94</v>
      </c>
      <c r="B52" s="299"/>
      <c r="C52" s="299"/>
      <c r="D52" s="299"/>
      <c r="E52" s="299"/>
      <c r="F52" s="299"/>
      <c r="G52" s="299"/>
      <c r="H52" s="300"/>
      <c r="I52" s="18">
        <v>47</v>
      </c>
      <c r="J52" s="85">
        <f>SUM(J53:J57)</f>
        <v>44357715</v>
      </c>
      <c r="K52" s="85">
        <f>SUM(K53:K57)</f>
        <v>306073883</v>
      </c>
    </row>
    <row r="53" spans="1:11" ht="12.75">
      <c r="A53" s="295" t="s">
        <v>282</v>
      </c>
      <c r="B53" s="299"/>
      <c r="C53" s="299"/>
      <c r="D53" s="299"/>
      <c r="E53" s="299"/>
      <c r="F53" s="299"/>
      <c r="G53" s="299"/>
      <c r="H53" s="300"/>
      <c r="I53" s="18">
        <v>48</v>
      </c>
      <c r="J53" s="84"/>
      <c r="K53" s="84"/>
    </row>
    <row r="54" spans="1:11" ht="12.75">
      <c r="A54" s="295" t="s">
        <v>283</v>
      </c>
      <c r="B54" s="299"/>
      <c r="C54" s="299"/>
      <c r="D54" s="299"/>
      <c r="E54" s="299"/>
      <c r="F54" s="299"/>
      <c r="G54" s="299"/>
      <c r="H54" s="300"/>
      <c r="I54" s="18">
        <v>49</v>
      </c>
      <c r="J54" s="84">
        <v>50417274</v>
      </c>
      <c r="K54" s="84">
        <v>477908964</v>
      </c>
    </row>
    <row r="55" spans="1:11" ht="12.75">
      <c r="A55" s="295" t="s">
        <v>284</v>
      </c>
      <c r="B55" s="299"/>
      <c r="C55" s="299"/>
      <c r="D55" s="299"/>
      <c r="E55" s="299"/>
      <c r="F55" s="299"/>
      <c r="G55" s="299"/>
      <c r="H55" s="300"/>
      <c r="I55" s="18">
        <v>50</v>
      </c>
      <c r="J55" s="84">
        <v>-6059559</v>
      </c>
      <c r="K55" s="84">
        <v>-170492413</v>
      </c>
    </row>
    <row r="56" spans="1:11" ht="12.75">
      <c r="A56" s="295" t="s">
        <v>285</v>
      </c>
      <c r="B56" s="299"/>
      <c r="C56" s="299"/>
      <c r="D56" s="299"/>
      <c r="E56" s="299"/>
      <c r="F56" s="299"/>
      <c r="G56" s="299"/>
      <c r="H56" s="300"/>
      <c r="I56" s="18">
        <v>51</v>
      </c>
      <c r="J56" s="84"/>
      <c r="K56" s="84"/>
    </row>
    <row r="57" spans="1:11" ht="12.75">
      <c r="A57" s="295" t="s">
        <v>286</v>
      </c>
      <c r="B57" s="299"/>
      <c r="C57" s="299"/>
      <c r="D57" s="299"/>
      <c r="E57" s="299"/>
      <c r="F57" s="299"/>
      <c r="G57" s="299"/>
      <c r="H57" s="300"/>
      <c r="I57" s="18">
        <v>52</v>
      </c>
      <c r="J57" s="84"/>
      <c r="K57" s="84">
        <v>-1342668</v>
      </c>
    </row>
    <row r="58" spans="1:11" ht="12.75">
      <c r="A58" s="298" t="s">
        <v>95</v>
      </c>
      <c r="B58" s="299"/>
      <c r="C58" s="299"/>
      <c r="D58" s="299"/>
      <c r="E58" s="299"/>
      <c r="F58" s="299"/>
      <c r="G58" s="299"/>
      <c r="H58" s="300"/>
      <c r="I58" s="18">
        <v>53</v>
      </c>
      <c r="J58" s="85">
        <f>J6+J37+J52</f>
        <v>34511674.12000069</v>
      </c>
      <c r="K58" s="85">
        <f>K6+K37+K52</f>
        <v>57337796</v>
      </c>
    </row>
    <row r="59" spans="1:11" ht="21.75" customHeight="1">
      <c r="A59" s="298" t="s">
        <v>287</v>
      </c>
      <c r="B59" s="299"/>
      <c r="C59" s="299"/>
      <c r="D59" s="299"/>
      <c r="E59" s="299"/>
      <c r="F59" s="299"/>
      <c r="G59" s="299"/>
      <c r="H59" s="300"/>
      <c r="I59" s="18">
        <v>54</v>
      </c>
      <c r="J59" s="84">
        <v>-9436727</v>
      </c>
      <c r="K59" s="84">
        <v>-21175570</v>
      </c>
    </row>
    <row r="60" spans="1:11" ht="12.75">
      <c r="A60" s="298" t="s">
        <v>96</v>
      </c>
      <c r="B60" s="299"/>
      <c r="C60" s="299"/>
      <c r="D60" s="299"/>
      <c r="E60" s="299"/>
      <c r="F60" s="299"/>
      <c r="G60" s="299"/>
      <c r="H60" s="300"/>
      <c r="I60" s="18">
        <v>55</v>
      </c>
      <c r="J60" s="85">
        <f>SUM(J58:J59)</f>
        <v>25074947.12000069</v>
      </c>
      <c r="K60" s="85">
        <f>SUM(K58:K59)</f>
        <v>36162226</v>
      </c>
    </row>
    <row r="61" spans="1:11" ht="12.75">
      <c r="A61" s="295" t="s">
        <v>288</v>
      </c>
      <c r="B61" s="299"/>
      <c r="C61" s="299"/>
      <c r="D61" s="299"/>
      <c r="E61" s="299"/>
      <c r="F61" s="299"/>
      <c r="G61" s="299"/>
      <c r="H61" s="300"/>
      <c r="I61" s="18">
        <v>56</v>
      </c>
      <c r="J61" s="84">
        <v>94656787</v>
      </c>
      <c r="K61" s="84">
        <v>119731733.96</v>
      </c>
    </row>
    <row r="62" spans="1:11" ht="12.75">
      <c r="A62" s="301" t="s">
        <v>97</v>
      </c>
      <c r="B62" s="302"/>
      <c r="C62" s="302"/>
      <c r="D62" s="302"/>
      <c r="E62" s="302"/>
      <c r="F62" s="302"/>
      <c r="G62" s="302"/>
      <c r="H62" s="303"/>
      <c r="I62" s="19">
        <v>57</v>
      </c>
      <c r="J62" s="86">
        <f>SUM(J60:J61)</f>
        <v>119731734.12000069</v>
      </c>
      <c r="K62" s="87">
        <f>SUM(K60:K61)</f>
        <v>155893959.95999998</v>
      </c>
    </row>
    <row r="63" spans="1:10" ht="12.75">
      <c r="A63" s="38" t="s">
        <v>4</v>
      </c>
      <c r="J63" s="33" t="s">
        <v>423</v>
      </c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26:H26"/>
    <mergeCell ref="A27:H27"/>
    <mergeCell ref="A22:H22"/>
    <mergeCell ref="A23:H23"/>
    <mergeCell ref="A10:H10"/>
    <mergeCell ref="A11:H11"/>
    <mergeCell ref="A14:H14"/>
    <mergeCell ref="A15:H15"/>
    <mergeCell ref="A16:H16"/>
    <mergeCell ref="A17:H17"/>
    <mergeCell ref="A36:H36"/>
    <mergeCell ref="A37:H37"/>
    <mergeCell ref="A18:H18"/>
    <mergeCell ref="A19:H19"/>
    <mergeCell ref="A20:H20"/>
    <mergeCell ref="A21:H21"/>
    <mergeCell ref="A34:H34"/>
    <mergeCell ref="A35:H35"/>
    <mergeCell ref="A24:H24"/>
    <mergeCell ref="A25:H25"/>
    <mergeCell ref="A28:H28"/>
    <mergeCell ref="A29:H29"/>
    <mergeCell ref="A30:H30"/>
    <mergeCell ref="A31:H31"/>
    <mergeCell ref="A32:H32"/>
    <mergeCell ref="A33:H33"/>
    <mergeCell ref="A38:H38"/>
    <mergeCell ref="A39:H39"/>
    <mergeCell ref="A40:H40"/>
    <mergeCell ref="A41:H41"/>
    <mergeCell ref="A44:H44"/>
    <mergeCell ref="A45:H45"/>
    <mergeCell ref="A42:H42"/>
    <mergeCell ref="A43:H43"/>
    <mergeCell ref="A54:H54"/>
    <mergeCell ref="A55:H55"/>
    <mergeCell ref="A48:H48"/>
    <mergeCell ref="A49:H49"/>
    <mergeCell ref="A50:H50"/>
    <mergeCell ref="A51:H51"/>
    <mergeCell ref="A52:H52"/>
    <mergeCell ref="A53:H53"/>
    <mergeCell ref="A46:H46"/>
    <mergeCell ref="A47:H47"/>
    <mergeCell ref="A60:H60"/>
    <mergeCell ref="A61:H61"/>
    <mergeCell ref="A62:H62"/>
    <mergeCell ref="D3:E3"/>
    <mergeCell ref="A56:H56"/>
    <mergeCell ref="A57:H57"/>
    <mergeCell ref="A58:H58"/>
    <mergeCell ref="A59:H5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8:K18 J37" formulaRange="1"/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5" sqref="H15"/>
    </sheetView>
  </sheetViews>
  <sheetFormatPr defaultColWidth="9.140625" defaultRowHeight="12.75"/>
  <cols>
    <col min="5" max="5" width="10.00390625" style="0" customWidth="1"/>
    <col min="8" max="8" width="10.140625" style="0" customWidth="1"/>
    <col min="12" max="12" width="11.421875" style="0" customWidth="1"/>
  </cols>
  <sheetData>
    <row r="1" spans="1:12" ht="13.5">
      <c r="A1" s="324" t="s">
        <v>151</v>
      </c>
      <c r="B1" s="307"/>
      <c r="C1" s="307"/>
      <c r="D1" s="307"/>
      <c r="E1" s="325"/>
      <c r="F1" s="326"/>
      <c r="G1" s="326"/>
      <c r="H1" s="326"/>
      <c r="I1" s="326"/>
      <c r="J1" s="326"/>
      <c r="K1" s="327"/>
      <c r="L1" s="5"/>
    </row>
    <row r="2" spans="1:12" ht="12.75" customHeight="1">
      <c r="A2" s="308" t="str">
        <f>NT!$A$2</f>
        <v>U razdoblju: 01.01.2013.-31.12.2013.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5"/>
    </row>
    <row r="3" spans="1:13" ht="12.75">
      <c r="A3" s="133"/>
      <c r="B3" s="134"/>
      <c r="C3" s="134"/>
      <c r="D3" s="134"/>
      <c r="E3" s="135"/>
      <c r="F3" s="136"/>
      <c r="G3" s="136"/>
      <c r="H3" s="136"/>
      <c r="I3" s="136"/>
      <c r="J3" s="136"/>
      <c r="K3" s="136"/>
      <c r="L3" s="347" t="s">
        <v>60</v>
      </c>
      <c r="M3" s="347"/>
    </row>
    <row r="4" spans="1:13" ht="13.5" customHeight="1" thickBot="1">
      <c r="A4" s="334" t="s">
        <v>47</v>
      </c>
      <c r="B4" s="335"/>
      <c r="C4" s="336"/>
      <c r="D4" s="340" t="s">
        <v>64</v>
      </c>
      <c r="E4" s="344" t="s">
        <v>213</v>
      </c>
      <c r="F4" s="345"/>
      <c r="G4" s="345"/>
      <c r="H4" s="345"/>
      <c r="I4" s="345"/>
      <c r="J4" s="345"/>
      <c r="K4" s="346"/>
      <c r="L4" s="342" t="s">
        <v>220</v>
      </c>
      <c r="M4" s="342" t="s">
        <v>85</v>
      </c>
    </row>
    <row r="5" spans="1:13" ht="57" thickBot="1">
      <c r="A5" s="337"/>
      <c r="B5" s="338"/>
      <c r="C5" s="339"/>
      <c r="D5" s="341"/>
      <c r="E5" s="35" t="s">
        <v>216</v>
      </c>
      <c r="F5" s="35" t="s">
        <v>45</v>
      </c>
      <c r="G5" s="35" t="s">
        <v>217</v>
      </c>
      <c r="H5" s="35" t="s">
        <v>218</v>
      </c>
      <c r="I5" s="35" t="s">
        <v>46</v>
      </c>
      <c r="J5" s="35" t="s">
        <v>219</v>
      </c>
      <c r="K5" s="35" t="s">
        <v>84</v>
      </c>
      <c r="L5" s="343"/>
      <c r="M5" s="343"/>
    </row>
    <row r="6" spans="1:13" ht="12.75">
      <c r="A6" s="328">
        <v>1</v>
      </c>
      <c r="B6" s="329"/>
      <c r="C6" s="330"/>
      <c r="D6" s="39">
        <v>2</v>
      </c>
      <c r="E6" s="39" t="s">
        <v>62</v>
      </c>
      <c r="F6" s="40" t="s">
        <v>63</v>
      </c>
      <c r="G6" s="39" t="s">
        <v>65</v>
      </c>
      <c r="H6" s="40" t="s">
        <v>66</v>
      </c>
      <c r="I6" s="39" t="s">
        <v>67</v>
      </c>
      <c r="J6" s="40" t="s">
        <v>68</v>
      </c>
      <c r="K6" s="39" t="s">
        <v>69</v>
      </c>
      <c r="L6" s="40" t="s">
        <v>70</v>
      </c>
      <c r="M6" s="39" t="s">
        <v>71</v>
      </c>
    </row>
    <row r="7" spans="1:13" ht="21" customHeight="1">
      <c r="A7" s="331" t="s">
        <v>302</v>
      </c>
      <c r="B7" s="332"/>
      <c r="C7" s="333"/>
      <c r="D7" s="21">
        <v>1</v>
      </c>
      <c r="E7" s="74">
        <v>442887200</v>
      </c>
      <c r="F7" s="74">
        <v>0</v>
      </c>
      <c r="G7" s="74">
        <v>496993709.2923841</v>
      </c>
      <c r="H7" s="74">
        <v>456956048</v>
      </c>
      <c r="I7" s="74">
        <v>465557208</v>
      </c>
      <c r="J7" s="74">
        <v>107047104.72766033</v>
      </c>
      <c r="K7" s="75">
        <f>SUM(E7:J7)</f>
        <v>1969441270.0200446</v>
      </c>
      <c r="L7" s="74">
        <v>75940006</v>
      </c>
      <c r="M7" s="75">
        <f>K7+L7</f>
        <v>2045381276.0200446</v>
      </c>
    </row>
    <row r="8" spans="1:13" ht="22.5" customHeight="1">
      <c r="A8" s="317" t="s">
        <v>263</v>
      </c>
      <c r="B8" s="348"/>
      <c r="C8" s="349"/>
      <c r="D8" s="4">
        <v>2</v>
      </c>
      <c r="E8" s="76"/>
      <c r="F8" s="76"/>
      <c r="G8" s="76"/>
      <c r="H8" s="76"/>
      <c r="I8" s="76">
        <v>-926649</v>
      </c>
      <c r="J8" s="76"/>
      <c r="K8" s="77">
        <f aca="true" t="shared" si="0" ref="K8:K40">SUM(E8:J8)</f>
        <v>-926649</v>
      </c>
      <c r="L8" s="76">
        <v>-853656</v>
      </c>
      <c r="M8" s="77">
        <f aca="true" t="shared" si="1" ref="M8:M40">K8+L8</f>
        <v>-1780305</v>
      </c>
    </row>
    <row r="9" spans="1:13" ht="21.75" customHeight="1">
      <c r="A9" s="317" t="s">
        <v>264</v>
      </c>
      <c r="B9" s="348"/>
      <c r="C9" s="349"/>
      <c r="D9" s="4">
        <v>3</v>
      </c>
      <c r="E9" s="76"/>
      <c r="F9" s="76"/>
      <c r="G9" s="76">
        <v>13374685</v>
      </c>
      <c r="H9" s="76"/>
      <c r="I9" s="76">
        <v>-13957115</v>
      </c>
      <c r="J9" s="76"/>
      <c r="K9" s="77">
        <f t="shared" si="0"/>
        <v>-582430</v>
      </c>
      <c r="L9" s="76"/>
      <c r="M9" s="77">
        <f t="shared" si="1"/>
        <v>-582430</v>
      </c>
    </row>
    <row r="10" spans="1:13" ht="20.25" customHeight="1">
      <c r="A10" s="319" t="s">
        <v>353</v>
      </c>
      <c r="B10" s="350"/>
      <c r="C10" s="351"/>
      <c r="D10" s="4">
        <v>4</v>
      </c>
      <c r="E10" s="77">
        <f aca="true" t="shared" si="2" ref="E10:J10">SUM(E7:E9)</f>
        <v>442887200</v>
      </c>
      <c r="F10" s="77">
        <f t="shared" si="2"/>
        <v>0</v>
      </c>
      <c r="G10" s="77">
        <f t="shared" si="2"/>
        <v>510368394.2923841</v>
      </c>
      <c r="H10" s="77">
        <f t="shared" si="2"/>
        <v>456956048</v>
      </c>
      <c r="I10" s="77">
        <f t="shared" si="2"/>
        <v>450673444</v>
      </c>
      <c r="J10" s="77">
        <f t="shared" si="2"/>
        <v>107047104.72766033</v>
      </c>
      <c r="K10" s="77">
        <f t="shared" si="0"/>
        <v>1967932191.0200446</v>
      </c>
      <c r="L10" s="77">
        <f>SUM(L7:L9)</f>
        <v>75086350</v>
      </c>
      <c r="M10" s="77">
        <f t="shared" si="1"/>
        <v>2043018541.0200446</v>
      </c>
    </row>
    <row r="11" spans="1:13" ht="20.25" customHeight="1">
      <c r="A11" s="319" t="s">
        <v>354</v>
      </c>
      <c r="B11" s="350"/>
      <c r="C11" s="351"/>
      <c r="D11" s="4">
        <v>5</v>
      </c>
      <c r="E11" s="77">
        <f>E12+E13</f>
        <v>0</v>
      </c>
      <c r="F11" s="77">
        <f aca="true" t="shared" si="3" ref="F11:L11">F12+F13</f>
        <v>0</v>
      </c>
      <c r="G11" s="77">
        <f t="shared" si="3"/>
        <v>-29665646</v>
      </c>
      <c r="H11" s="77">
        <f t="shared" si="3"/>
        <v>0</v>
      </c>
      <c r="I11" s="77">
        <f t="shared" si="3"/>
        <v>6604390</v>
      </c>
      <c r="J11" s="77">
        <f t="shared" si="3"/>
        <v>127716313</v>
      </c>
      <c r="K11" s="77">
        <f t="shared" si="0"/>
        <v>104655057</v>
      </c>
      <c r="L11" s="77">
        <f t="shared" si="3"/>
        <v>5195493</v>
      </c>
      <c r="M11" s="77">
        <f t="shared" si="1"/>
        <v>109850550</v>
      </c>
    </row>
    <row r="12" spans="1:13" ht="12.75">
      <c r="A12" s="317" t="s">
        <v>265</v>
      </c>
      <c r="B12" s="318"/>
      <c r="C12" s="318"/>
      <c r="D12" s="4">
        <v>6</v>
      </c>
      <c r="E12" s="76"/>
      <c r="F12" s="76"/>
      <c r="G12" s="76"/>
      <c r="H12" s="76"/>
      <c r="I12" s="76"/>
      <c r="J12" s="76">
        <v>127716313</v>
      </c>
      <c r="K12" s="77">
        <f t="shared" si="0"/>
        <v>127716313</v>
      </c>
      <c r="L12" s="76">
        <v>4042132</v>
      </c>
      <c r="M12" s="77">
        <f t="shared" si="1"/>
        <v>131758445</v>
      </c>
    </row>
    <row r="13" spans="1:13" ht="21.75" customHeight="1">
      <c r="A13" s="317" t="s">
        <v>89</v>
      </c>
      <c r="B13" s="318"/>
      <c r="C13" s="318"/>
      <c r="D13" s="4">
        <v>7</v>
      </c>
      <c r="E13" s="77">
        <f aca="true" t="shared" si="4" ref="E13:J13">SUM(E14:E17)</f>
        <v>0</v>
      </c>
      <c r="F13" s="77">
        <f t="shared" si="4"/>
        <v>0</v>
      </c>
      <c r="G13" s="77">
        <f t="shared" si="4"/>
        <v>-29665646</v>
      </c>
      <c r="H13" s="77">
        <f t="shared" si="4"/>
        <v>0</v>
      </c>
      <c r="I13" s="77">
        <f t="shared" si="4"/>
        <v>6604390</v>
      </c>
      <c r="J13" s="77">
        <f t="shared" si="4"/>
        <v>0</v>
      </c>
      <c r="K13" s="77">
        <f t="shared" si="0"/>
        <v>-23061256</v>
      </c>
      <c r="L13" s="77">
        <f>SUM(L14:L17)</f>
        <v>1153361</v>
      </c>
      <c r="M13" s="77">
        <f t="shared" si="1"/>
        <v>-21907895</v>
      </c>
    </row>
    <row r="14" spans="1:13" ht="19.5" customHeight="1">
      <c r="A14" s="317" t="s">
        <v>303</v>
      </c>
      <c r="B14" s="318"/>
      <c r="C14" s="318"/>
      <c r="D14" s="4">
        <v>8</v>
      </c>
      <c r="E14" s="76"/>
      <c r="F14" s="76"/>
      <c r="G14" s="76">
        <v>-14609393</v>
      </c>
      <c r="H14" s="76"/>
      <c r="I14" s="76">
        <v>6743432</v>
      </c>
      <c r="J14" s="76"/>
      <c r="K14" s="77">
        <f t="shared" si="0"/>
        <v>-7865961</v>
      </c>
      <c r="L14" s="76">
        <v>904158</v>
      </c>
      <c r="M14" s="77">
        <f t="shared" si="1"/>
        <v>-6961803</v>
      </c>
    </row>
    <row r="15" spans="1:13" ht="19.5" customHeight="1">
      <c r="A15" s="317" t="s">
        <v>304</v>
      </c>
      <c r="B15" s="318"/>
      <c r="C15" s="318"/>
      <c r="D15" s="4">
        <v>9</v>
      </c>
      <c r="E15" s="76"/>
      <c r="F15" s="76"/>
      <c r="G15" s="76">
        <v>-7121089</v>
      </c>
      <c r="H15" s="76"/>
      <c r="I15" s="76"/>
      <c r="J15" s="76"/>
      <c r="K15" s="77">
        <f t="shared" si="0"/>
        <v>-7121089</v>
      </c>
      <c r="L15" s="76">
        <v>-14767</v>
      </c>
      <c r="M15" s="77">
        <f t="shared" si="1"/>
        <v>-7135856</v>
      </c>
    </row>
    <row r="16" spans="1:13" ht="21" customHeight="1">
      <c r="A16" s="317" t="s">
        <v>305</v>
      </c>
      <c r="B16" s="318"/>
      <c r="C16" s="318"/>
      <c r="D16" s="4">
        <v>10</v>
      </c>
      <c r="E16" s="76"/>
      <c r="F16" s="76"/>
      <c r="G16" s="76">
        <v>-374345</v>
      </c>
      <c r="H16" s="76"/>
      <c r="I16" s="76"/>
      <c r="J16" s="76"/>
      <c r="K16" s="77">
        <f t="shared" si="0"/>
        <v>-374345</v>
      </c>
      <c r="L16" s="76"/>
      <c r="M16" s="77">
        <f t="shared" si="1"/>
        <v>-374345</v>
      </c>
    </row>
    <row r="17" spans="1:13" ht="21.75" customHeight="1">
      <c r="A17" s="317" t="s">
        <v>266</v>
      </c>
      <c r="B17" s="318"/>
      <c r="C17" s="318"/>
      <c r="D17" s="4">
        <v>11</v>
      </c>
      <c r="E17" s="76"/>
      <c r="F17" s="76"/>
      <c r="G17" s="76">
        <v>-7560819</v>
      </c>
      <c r="H17" s="76"/>
      <c r="I17" s="76">
        <v>-139042</v>
      </c>
      <c r="J17" s="76"/>
      <c r="K17" s="77">
        <f t="shared" si="0"/>
        <v>-7699861</v>
      </c>
      <c r="L17" s="76">
        <v>263970</v>
      </c>
      <c r="M17" s="77">
        <f t="shared" si="1"/>
        <v>-7435891</v>
      </c>
    </row>
    <row r="18" spans="1:13" ht="21.75" customHeight="1">
      <c r="A18" s="319" t="s">
        <v>355</v>
      </c>
      <c r="B18" s="318"/>
      <c r="C18" s="318"/>
      <c r="D18" s="4">
        <v>12</v>
      </c>
      <c r="E18" s="77">
        <f>SUM(E19:E22)</f>
        <v>0</v>
      </c>
      <c r="F18" s="77">
        <f aca="true" t="shared" si="5" ref="F18:L18">SUM(F19:F22)</f>
        <v>0</v>
      </c>
      <c r="G18" s="77">
        <f t="shared" si="5"/>
        <v>0</v>
      </c>
      <c r="H18" s="77">
        <f t="shared" si="5"/>
        <v>22616689</v>
      </c>
      <c r="I18" s="77">
        <f t="shared" si="5"/>
        <v>83450416</v>
      </c>
      <c r="J18" s="77">
        <f t="shared" si="5"/>
        <v>-107047105</v>
      </c>
      <c r="K18" s="77">
        <f t="shared" si="0"/>
        <v>-980000</v>
      </c>
      <c r="L18" s="77">
        <f t="shared" si="5"/>
        <v>-1781115</v>
      </c>
      <c r="M18" s="77">
        <f t="shared" si="1"/>
        <v>-2761115</v>
      </c>
    </row>
    <row r="19" spans="1:13" ht="21.75" customHeight="1">
      <c r="A19" s="317" t="s">
        <v>90</v>
      </c>
      <c r="B19" s="318"/>
      <c r="C19" s="318"/>
      <c r="D19" s="4">
        <v>13</v>
      </c>
      <c r="E19" s="76"/>
      <c r="F19" s="76"/>
      <c r="G19" s="76"/>
      <c r="H19" s="76"/>
      <c r="I19" s="76"/>
      <c r="J19" s="76"/>
      <c r="K19" s="77">
        <f t="shared" si="0"/>
        <v>0</v>
      </c>
      <c r="L19" s="76">
        <v>-438659</v>
      </c>
      <c r="M19" s="77">
        <f t="shared" si="1"/>
        <v>-438659</v>
      </c>
    </row>
    <row r="20" spans="1:13" ht="12.75">
      <c r="A20" s="317" t="s">
        <v>307</v>
      </c>
      <c r="B20" s="318"/>
      <c r="C20" s="318"/>
      <c r="D20" s="4">
        <v>14</v>
      </c>
      <c r="E20" s="76"/>
      <c r="F20" s="76"/>
      <c r="G20" s="76"/>
      <c r="H20" s="76"/>
      <c r="I20" s="76"/>
      <c r="J20" s="76"/>
      <c r="K20" s="77">
        <f t="shared" si="0"/>
        <v>0</v>
      </c>
      <c r="L20" s="76"/>
      <c r="M20" s="77">
        <f t="shared" si="1"/>
        <v>0</v>
      </c>
    </row>
    <row r="21" spans="1:13" ht="12.75">
      <c r="A21" s="317" t="s">
        <v>308</v>
      </c>
      <c r="B21" s="318"/>
      <c r="C21" s="318"/>
      <c r="D21" s="4">
        <v>15</v>
      </c>
      <c r="E21" s="76"/>
      <c r="F21" s="76"/>
      <c r="G21" s="76"/>
      <c r="H21" s="76"/>
      <c r="I21" s="76"/>
      <c r="J21" s="76">
        <v>-980000</v>
      </c>
      <c r="K21" s="77">
        <f t="shared" si="0"/>
        <v>-980000</v>
      </c>
      <c r="L21" s="76">
        <v>-1342456</v>
      </c>
      <c r="M21" s="77">
        <f t="shared" si="1"/>
        <v>-2322456</v>
      </c>
    </row>
    <row r="22" spans="1:13" ht="12.75">
      <c r="A22" s="317" t="s">
        <v>309</v>
      </c>
      <c r="B22" s="318"/>
      <c r="C22" s="318"/>
      <c r="D22" s="4">
        <v>16</v>
      </c>
      <c r="E22" s="76"/>
      <c r="F22" s="76"/>
      <c r="G22" s="76"/>
      <c r="H22" s="76">
        <v>22616689</v>
      </c>
      <c r="I22" s="76">
        <v>83450416</v>
      </c>
      <c r="J22" s="76">
        <v>-106067105</v>
      </c>
      <c r="K22" s="77">
        <f t="shared" si="0"/>
        <v>0</v>
      </c>
      <c r="L22" s="76"/>
      <c r="M22" s="77">
        <f t="shared" si="1"/>
        <v>0</v>
      </c>
    </row>
    <row r="23" spans="1:13" ht="21.75" customHeight="1" thickBot="1">
      <c r="A23" s="320" t="s">
        <v>356</v>
      </c>
      <c r="B23" s="321"/>
      <c r="C23" s="321"/>
      <c r="D23" s="22">
        <v>17</v>
      </c>
      <c r="E23" s="78">
        <f aca="true" t="shared" si="6" ref="E23:J23">E10+E11+E18</f>
        <v>442887200</v>
      </c>
      <c r="F23" s="78">
        <f t="shared" si="6"/>
        <v>0</v>
      </c>
      <c r="G23" s="78">
        <f t="shared" si="6"/>
        <v>480702748.2923841</v>
      </c>
      <c r="H23" s="78">
        <f t="shared" si="6"/>
        <v>479572737</v>
      </c>
      <c r="I23" s="78">
        <f t="shared" si="6"/>
        <v>540728250</v>
      </c>
      <c r="J23" s="78">
        <f t="shared" si="6"/>
        <v>127716312.72766033</v>
      </c>
      <c r="K23" s="78">
        <f t="shared" si="0"/>
        <v>2071607248.0200446</v>
      </c>
      <c r="L23" s="78">
        <f>L10+L11+L18</f>
        <v>78500728</v>
      </c>
      <c r="M23" s="77">
        <f t="shared" si="1"/>
        <v>2150107976.0200443</v>
      </c>
    </row>
    <row r="24" spans="1:13" ht="24" customHeight="1" thickTop="1">
      <c r="A24" s="322" t="s">
        <v>310</v>
      </c>
      <c r="B24" s="323"/>
      <c r="C24" s="323"/>
      <c r="D24" s="23">
        <v>18</v>
      </c>
      <c r="E24" s="79">
        <f aca="true" t="shared" si="7" ref="E24:J24">E23</f>
        <v>442887200</v>
      </c>
      <c r="F24" s="79">
        <f t="shared" si="7"/>
        <v>0</v>
      </c>
      <c r="G24" s="79">
        <f t="shared" si="7"/>
        <v>480702748.2923841</v>
      </c>
      <c r="H24" s="79">
        <f t="shared" si="7"/>
        <v>479572737</v>
      </c>
      <c r="I24" s="79">
        <f t="shared" si="7"/>
        <v>540728250</v>
      </c>
      <c r="J24" s="79">
        <f t="shared" si="7"/>
        <v>127716312.72766033</v>
      </c>
      <c r="K24" s="80">
        <f t="shared" si="0"/>
        <v>2071607248.0200446</v>
      </c>
      <c r="L24" s="79">
        <f>L23</f>
        <v>78500728</v>
      </c>
      <c r="M24" s="80">
        <f t="shared" si="1"/>
        <v>2150107976.0200443</v>
      </c>
    </row>
    <row r="25" spans="1:13" ht="12.75">
      <c r="A25" s="317" t="s">
        <v>312</v>
      </c>
      <c r="B25" s="318"/>
      <c r="C25" s="318"/>
      <c r="D25" s="4">
        <v>19</v>
      </c>
      <c r="E25" s="76"/>
      <c r="F25" s="76"/>
      <c r="G25" s="76"/>
      <c r="H25" s="76"/>
      <c r="I25" s="76"/>
      <c r="J25" s="76"/>
      <c r="K25" s="77">
        <f t="shared" si="0"/>
        <v>0</v>
      </c>
      <c r="L25" s="76"/>
      <c r="M25" s="77">
        <f t="shared" si="1"/>
        <v>0</v>
      </c>
    </row>
    <row r="26" spans="1:13" ht="20.25" customHeight="1">
      <c r="A26" s="317" t="s">
        <v>311</v>
      </c>
      <c r="B26" s="318"/>
      <c r="C26" s="318"/>
      <c r="D26" s="4">
        <v>20</v>
      </c>
      <c r="E26" s="76"/>
      <c r="F26" s="76"/>
      <c r="G26" s="76">
        <v>-4560943</v>
      </c>
      <c r="H26" s="76"/>
      <c r="I26" s="76">
        <v>5511590</v>
      </c>
      <c r="J26" s="76"/>
      <c r="K26" s="77">
        <f t="shared" si="0"/>
        <v>950647</v>
      </c>
      <c r="L26" s="76">
        <v>-125795</v>
      </c>
      <c r="M26" s="77">
        <f t="shared" si="1"/>
        <v>824852</v>
      </c>
    </row>
    <row r="27" spans="1:13" ht="21.75" customHeight="1">
      <c r="A27" s="319" t="s">
        <v>357</v>
      </c>
      <c r="B27" s="318"/>
      <c r="C27" s="318"/>
      <c r="D27" s="4">
        <v>21</v>
      </c>
      <c r="E27" s="77">
        <f>SUM(E24:E26)</f>
        <v>442887200</v>
      </c>
      <c r="F27" s="77">
        <f aca="true" t="shared" si="8" ref="F27:L27">SUM(F24:F26)</f>
        <v>0</v>
      </c>
      <c r="G27" s="77">
        <f t="shared" si="8"/>
        <v>476141805.2923841</v>
      </c>
      <c r="H27" s="77">
        <f t="shared" si="8"/>
        <v>479572737</v>
      </c>
      <c r="I27" s="77">
        <f t="shared" si="8"/>
        <v>546239840</v>
      </c>
      <c r="J27" s="77">
        <f t="shared" si="8"/>
        <v>127716312.72766033</v>
      </c>
      <c r="K27" s="77">
        <f t="shared" si="0"/>
        <v>2072557895.0200446</v>
      </c>
      <c r="L27" s="77">
        <f t="shared" si="8"/>
        <v>78374933</v>
      </c>
      <c r="M27" s="77">
        <f t="shared" si="1"/>
        <v>2150932828.0200443</v>
      </c>
    </row>
    <row r="28" spans="1:13" ht="23.25" customHeight="1">
      <c r="A28" s="319" t="s">
        <v>358</v>
      </c>
      <c r="B28" s="318"/>
      <c r="C28" s="318"/>
      <c r="D28" s="4">
        <v>22</v>
      </c>
      <c r="E28" s="77">
        <f>E29+E30</f>
        <v>0</v>
      </c>
      <c r="F28" s="77">
        <f aca="true" t="shared" si="9" ref="F28:L28">F29+F30</f>
        <v>0</v>
      </c>
      <c r="G28" s="77">
        <f t="shared" si="9"/>
        <v>-314486489</v>
      </c>
      <c r="H28" s="77">
        <f t="shared" si="9"/>
        <v>0</v>
      </c>
      <c r="I28" s="77">
        <f t="shared" si="9"/>
        <v>6929801.2299999995</v>
      </c>
      <c r="J28" s="77">
        <f t="shared" si="9"/>
        <v>-10213534.089408195</v>
      </c>
      <c r="K28" s="77">
        <f t="shared" si="0"/>
        <v>-317770221.8594082</v>
      </c>
      <c r="L28" s="77">
        <f t="shared" si="9"/>
        <v>-1945759.285205775</v>
      </c>
      <c r="M28" s="77">
        <f t="shared" si="1"/>
        <v>-319715981.144614</v>
      </c>
    </row>
    <row r="29" spans="1:13" ht="13.5" customHeight="1">
      <c r="A29" s="317" t="s">
        <v>91</v>
      </c>
      <c r="B29" s="318"/>
      <c r="C29" s="318"/>
      <c r="D29" s="4">
        <v>23</v>
      </c>
      <c r="E29" s="76"/>
      <c r="F29" s="76"/>
      <c r="G29" s="76"/>
      <c r="H29" s="76"/>
      <c r="I29" s="76"/>
      <c r="J29" s="76">
        <v>-10213534.089408195</v>
      </c>
      <c r="K29" s="77">
        <f t="shared" si="0"/>
        <v>-10213534.089408195</v>
      </c>
      <c r="L29" s="76">
        <v>-1727988.6705919998</v>
      </c>
      <c r="M29" s="77">
        <f t="shared" si="1"/>
        <v>-11941522.760000195</v>
      </c>
    </row>
    <row r="30" spans="1:13" ht="21.75" customHeight="1">
      <c r="A30" s="317" t="s">
        <v>88</v>
      </c>
      <c r="B30" s="318"/>
      <c r="C30" s="318"/>
      <c r="D30" s="4">
        <v>24</v>
      </c>
      <c r="E30" s="77">
        <f aca="true" t="shared" si="10" ref="E30:J30">SUM(E31:E34)</f>
        <v>0</v>
      </c>
      <c r="F30" s="77">
        <f t="shared" si="10"/>
        <v>0</v>
      </c>
      <c r="G30" s="77">
        <f t="shared" si="10"/>
        <v>-314486489</v>
      </c>
      <c r="H30" s="77">
        <f t="shared" si="10"/>
        <v>0</v>
      </c>
      <c r="I30" s="77">
        <f t="shared" si="10"/>
        <v>6929801.2299999995</v>
      </c>
      <c r="J30" s="77">
        <f t="shared" si="10"/>
        <v>0</v>
      </c>
      <c r="K30" s="77">
        <f t="shared" si="0"/>
        <v>-307556687.77</v>
      </c>
      <c r="L30" s="77">
        <f>SUM(L31:L34)</f>
        <v>-217770.61461377505</v>
      </c>
      <c r="M30" s="77">
        <f t="shared" si="1"/>
        <v>-307774458.38461375</v>
      </c>
    </row>
    <row r="31" spans="1:13" ht="21.75" customHeight="1">
      <c r="A31" s="317" t="s">
        <v>303</v>
      </c>
      <c r="B31" s="318"/>
      <c r="C31" s="318"/>
      <c r="D31" s="4">
        <v>25</v>
      </c>
      <c r="E31" s="76"/>
      <c r="F31" s="76"/>
      <c r="G31" s="76">
        <v>-354746472</v>
      </c>
      <c r="H31" s="76"/>
      <c r="I31" s="76">
        <v>6912370.2299999995</v>
      </c>
      <c r="J31" s="76"/>
      <c r="K31" s="77">
        <f t="shared" si="0"/>
        <v>-347834101.77</v>
      </c>
      <c r="L31" s="76">
        <v>-852877.3178768851</v>
      </c>
      <c r="M31" s="77">
        <f t="shared" si="1"/>
        <v>-348686979.08787686</v>
      </c>
    </row>
    <row r="32" spans="1:13" ht="21.75" customHeight="1">
      <c r="A32" s="317" t="s">
        <v>304</v>
      </c>
      <c r="B32" s="318"/>
      <c r="C32" s="318"/>
      <c r="D32" s="4">
        <v>26</v>
      </c>
      <c r="E32" s="76"/>
      <c r="F32" s="76"/>
      <c r="G32" s="76">
        <v>47984035</v>
      </c>
      <c r="H32" s="76"/>
      <c r="I32" s="76"/>
      <c r="J32" s="76"/>
      <c r="K32" s="77">
        <f t="shared" si="0"/>
        <v>47984035</v>
      </c>
      <c r="L32" s="76">
        <v>-5521.296736890001</v>
      </c>
      <c r="M32" s="77">
        <f t="shared" si="1"/>
        <v>47978513.70326311</v>
      </c>
    </row>
    <row r="33" spans="1:13" ht="22.5" customHeight="1">
      <c r="A33" s="317" t="s">
        <v>305</v>
      </c>
      <c r="B33" s="318"/>
      <c r="C33" s="318"/>
      <c r="D33" s="4">
        <v>27</v>
      </c>
      <c r="E33" s="76"/>
      <c r="F33" s="76"/>
      <c r="G33" s="76">
        <v>418923</v>
      </c>
      <c r="H33" s="76"/>
      <c r="I33" s="76"/>
      <c r="J33" s="76"/>
      <c r="K33" s="77">
        <f t="shared" si="0"/>
        <v>418923</v>
      </c>
      <c r="L33" s="76">
        <v>0</v>
      </c>
      <c r="M33" s="77">
        <f t="shared" si="1"/>
        <v>418923</v>
      </c>
    </row>
    <row r="34" spans="1:13" ht="21" customHeight="1">
      <c r="A34" s="317" t="s">
        <v>266</v>
      </c>
      <c r="B34" s="318"/>
      <c r="C34" s="318"/>
      <c r="D34" s="4">
        <v>28</v>
      </c>
      <c r="E34" s="76"/>
      <c r="F34" s="76"/>
      <c r="G34" s="76">
        <v>-8142975</v>
      </c>
      <c r="H34" s="76"/>
      <c r="I34" s="76">
        <v>17431</v>
      </c>
      <c r="J34" s="76"/>
      <c r="K34" s="77">
        <f t="shared" si="0"/>
        <v>-8125544</v>
      </c>
      <c r="L34" s="76">
        <v>640628</v>
      </c>
      <c r="M34" s="77">
        <f t="shared" si="1"/>
        <v>-7484916</v>
      </c>
    </row>
    <row r="35" spans="1:13" ht="33.75" customHeight="1">
      <c r="A35" s="319" t="s">
        <v>359</v>
      </c>
      <c r="B35" s="318"/>
      <c r="C35" s="318"/>
      <c r="D35" s="4">
        <v>29</v>
      </c>
      <c r="E35" s="77">
        <f aca="true" t="shared" si="11" ref="E35:J35">SUM(E36:E39)</f>
        <v>0</v>
      </c>
      <c r="F35" s="77">
        <f t="shared" si="11"/>
        <v>0</v>
      </c>
      <c r="G35" s="77">
        <f t="shared" si="11"/>
        <v>0</v>
      </c>
      <c r="H35" s="77">
        <f t="shared" si="11"/>
        <v>29606264</v>
      </c>
      <c r="I35" s="77">
        <f t="shared" si="11"/>
        <v>96732742</v>
      </c>
      <c r="J35" s="77">
        <f t="shared" si="11"/>
        <v>-127716311.7152714</v>
      </c>
      <c r="K35" s="77">
        <f t="shared" si="0"/>
        <v>-1377305.7152713984</v>
      </c>
      <c r="L35" s="77">
        <f>SUM(L36:L39)</f>
        <v>-18195864.0426848</v>
      </c>
      <c r="M35" s="77">
        <f t="shared" si="1"/>
        <v>-19573169.7579562</v>
      </c>
    </row>
    <row r="36" spans="1:13" ht="26.25" customHeight="1">
      <c r="A36" s="317" t="s">
        <v>306</v>
      </c>
      <c r="B36" s="318"/>
      <c r="C36" s="318"/>
      <c r="D36" s="4">
        <v>30</v>
      </c>
      <c r="E36" s="76"/>
      <c r="F36" s="76"/>
      <c r="G36" s="76"/>
      <c r="H36" s="76"/>
      <c r="I36" s="76"/>
      <c r="J36" s="76"/>
      <c r="K36" s="77">
        <f t="shared" si="0"/>
        <v>0</v>
      </c>
      <c r="L36" s="76">
        <v>-16263833</v>
      </c>
      <c r="M36" s="77">
        <f t="shared" si="1"/>
        <v>-16263833</v>
      </c>
    </row>
    <row r="37" spans="1:13" ht="12.75">
      <c r="A37" s="317" t="s">
        <v>307</v>
      </c>
      <c r="B37" s="318"/>
      <c r="C37" s="318"/>
      <c r="D37" s="4">
        <v>31</v>
      </c>
      <c r="E37" s="76"/>
      <c r="F37" s="76"/>
      <c r="G37" s="76"/>
      <c r="H37" s="76"/>
      <c r="I37" s="76">
        <v>510519</v>
      </c>
      <c r="J37" s="76">
        <v>-337402.0877899075</v>
      </c>
      <c r="K37" s="77">
        <f t="shared" si="0"/>
        <v>173116.91221009247</v>
      </c>
      <c r="L37" s="76">
        <v>-744288</v>
      </c>
      <c r="M37" s="77">
        <f t="shared" si="1"/>
        <v>-571171.0877899076</v>
      </c>
    </row>
    <row r="38" spans="1:13" ht="12.75">
      <c r="A38" s="317" t="s">
        <v>308</v>
      </c>
      <c r="B38" s="318"/>
      <c r="C38" s="318"/>
      <c r="D38" s="4">
        <v>32</v>
      </c>
      <c r="E38" s="76"/>
      <c r="F38" s="76"/>
      <c r="G38" s="76"/>
      <c r="H38" s="76"/>
      <c r="I38" s="76"/>
      <c r="J38" s="76">
        <v>-1550422.6274814876</v>
      </c>
      <c r="K38" s="77">
        <f t="shared" si="0"/>
        <v>-1550422.6274814876</v>
      </c>
      <c r="L38" s="76">
        <v>-1187743.0426848</v>
      </c>
      <c r="M38" s="77">
        <f t="shared" si="1"/>
        <v>-2738165.6701662876</v>
      </c>
    </row>
    <row r="39" spans="1:13" ht="12.75">
      <c r="A39" s="317" t="s">
        <v>92</v>
      </c>
      <c r="B39" s="318"/>
      <c r="C39" s="318"/>
      <c r="D39" s="4">
        <v>33</v>
      </c>
      <c r="E39" s="76"/>
      <c r="F39" s="76"/>
      <c r="G39" s="76"/>
      <c r="H39" s="76">
        <v>29606264</v>
      </c>
      <c r="I39" s="76">
        <v>96222223</v>
      </c>
      <c r="J39" s="76">
        <v>-125828487</v>
      </c>
      <c r="K39" s="77">
        <f t="shared" si="0"/>
        <v>0</v>
      </c>
      <c r="L39" s="76"/>
      <c r="M39" s="77">
        <f t="shared" si="1"/>
        <v>0</v>
      </c>
    </row>
    <row r="40" spans="1:13" ht="48.75" customHeight="1">
      <c r="A40" s="315" t="s">
        <v>360</v>
      </c>
      <c r="B40" s="316"/>
      <c r="C40" s="316"/>
      <c r="D40" s="20">
        <v>34</v>
      </c>
      <c r="E40" s="81">
        <f aca="true" t="shared" si="12" ref="E40:J40">E27+E28+E35</f>
        <v>442887200</v>
      </c>
      <c r="F40" s="81">
        <f t="shared" si="12"/>
        <v>0</v>
      </c>
      <c r="G40" s="81">
        <f t="shared" si="12"/>
        <v>161655316.2923841</v>
      </c>
      <c r="H40" s="81">
        <f t="shared" si="12"/>
        <v>509179001</v>
      </c>
      <c r="I40" s="81">
        <f t="shared" si="12"/>
        <v>649902383.23</v>
      </c>
      <c r="J40" s="81">
        <f t="shared" si="12"/>
        <v>-10213533.07701926</v>
      </c>
      <c r="K40" s="81">
        <f t="shared" si="0"/>
        <v>1753410367.445365</v>
      </c>
      <c r="L40" s="81">
        <f>L27+L28+L35</f>
        <v>58233309.67210942</v>
      </c>
      <c r="M40" s="81">
        <f t="shared" si="1"/>
        <v>1811643677.1174743</v>
      </c>
    </row>
  </sheetData>
  <sheetProtection/>
  <mergeCells count="43">
    <mergeCell ref="A14:C14"/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20:C20"/>
    <mergeCell ref="A21:C21"/>
    <mergeCell ref="A16:C16"/>
    <mergeCell ref="A17:C17"/>
    <mergeCell ref="A18:C18"/>
    <mergeCell ref="A19:C19"/>
    <mergeCell ref="A1:K1"/>
    <mergeCell ref="A2:K2"/>
    <mergeCell ref="A12:C12"/>
    <mergeCell ref="A13:C13"/>
    <mergeCell ref="A6:C6"/>
    <mergeCell ref="A7:C7"/>
    <mergeCell ref="A4:C5"/>
    <mergeCell ref="D4:D5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K7:K9 K25:K26" formulaRange="1"/>
    <ignoredError sqref="E6:M6" numberStoredAsText="1"/>
    <ignoredError sqref="K10:K23 K27:K40 K24" formula="1" formulaRange="1"/>
    <ignoredError sqref="E24:J24 L24" unlockedFormula="1"/>
    <ignoredError sqref="K24" formula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G16" sqref="G16"/>
    </sheetView>
  </sheetViews>
  <sheetFormatPr defaultColWidth="9.140625" defaultRowHeight="12.75"/>
  <cols>
    <col min="1" max="16384" width="9.140625" style="53" customWidth="1"/>
  </cols>
  <sheetData>
    <row r="1" spans="1:10" ht="12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ht="15.75">
      <c r="A2" s="352" t="s">
        <v>352</v>
      </c>
      <c r="B2" s="352"/>
      <c r="C2" s="352"/>
      <c r="D2" s="352"/>
      <c r="E2" s="352"/>
      <c r="F2" s="352"/>
      <c r="G2" s="352"/>
      <c r="H2" s="352"/>
      <c r="I2" s="352"/>
      <c r="J2" s="352"/>
    </row>
    <row r="3" spans="1:10" ht="12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2.75" customHeight="1">
      <c r="A4" s="353" t="s">
        <v>436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0" ht="12.75" customHeight="1">
      <c r="A5" s="353"/>
      <c r="B5" s="353"/>
      <c r="C5" s="353"/>
      <c r="D5" s="353"/>
      <c r="E5" s="353"/>
      <c r="F5" s="353"/>
      <c r="G5" s="353"/>
      <c r="H5" s="353"/>
      <c r="I5" s="353"/>
      <c r="J5" s="353"/>
    </row>
    <row r="6" spans="1:10" ht="12.75" customHeight="1">
      <c r="A6" s="353"/>
      <c r="B6" s="353"/>
      <c r="C6" s="353"/>
      <c r="D6" s="353"/>
      <c r="E6" s="353"/>
      <c r="F6" s="353"/>
      <c r="G6" s="353"/>
      <c r="H6" s="353"/>
      <c r="I6" s="353"/>
      <c r="J6" s="353"/>
    </row>
    <row r="7" spans="1:10" ht="12.75" customHeight="1">
      <c r="A7" s="353"/>
      <c r="B7" s="353"/>
      <c r="C7" s="353"/>
      <c r="D7" s="353"/>
      <c r="E7" s="353"/>
      <c r="F7" s="353"/>
      <c r="G7" s="353"/>
      <c r="H7" s="353"/>
      <c r="I7" s="353"/>
      <c r="J7" s="353"/>
    </row>
    <row r="8" spans="1:10" ht="12.75" customHeight="1">
      <c r="A8" s="353"/>
      <c r="B8" s="353"/>
      <c r="C8" s="353"/>
      <c r="D8" s="353"/>
      <c r="E8" s="353"/>
      <c r="F8" s="353"/>
      <c r="G8" s="353"/>
      <c r="H8" s="353"/>
      <c r="I8" s="353"/>
      <c r="J8" s="353"/>
    </row>
    <row r="9" spans="1:10" ht="12.75" customHeight="1">
      <c r="A9" s="353"/>
      <c r="B9" s="353"/>
      <c r="C9" s="353"/>
      <c r="D9" s="353"/>
      <c r="E9" s="353"/>
      <c r="F9" s="353"/>
      <c r="G9" s="353"/>
      <c r="H9" s="353"/>
      <c r="I9" s="353"/>
      <c r="J9" s="353"/>
    </row>
    <row r="10" spans="1:10" ht="12">
      <c r="A10" s="354"/>
      <c r="B10" s="354"/>
      <c r="C10" s="354"/>
      <c r="D10" s="354"/>
      <c r="E10" s="354"/>
      <c r="F10" s="354"/>
      <c r="G10" s="354"/>
      <c r="H10" s="354"/>
      <c r="I10" s="354"/>
      <c r="J10" s="354"/>
    </row>
    <row r="11" spans="1:10" ht="12">
      <c r="A11" s="54"/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2">
      <c r="A12" s="54"/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2">
      <c r="A13" s="54"/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12">
      <c r="A14" s="54"/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12">
      <c r="A15" s="54"/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12">
      <c r="A16" s="54"/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12">
      <c r="A17" s="54"/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2">
      <c r="A18" s="54"/>
      <c r="B18" s="54"/>
      <c r="C18" s="54"/>
      <c r="D18" s="54"/>
      <c r="E18" s="54"/>
      <c r="F18" s="54"/>
      <c r="G18" s="54"/>
      <c r="H18" s="54"/>
      <c r="I18" s="54"/>
      <c r="J18" s="54"/>
    </row>
    <row r="19" spans="1:10" ht="12">
      <c r="A19" s="54"/>
      <c r="B19" s="54"/>
      <c r="C19" s="54"/>
      <c r="D19" s="54"/>
      <c r="E19" s="54"/>
      <c r="F19" s="54"/>
      <c r="G19" s="54"/>
      <c r="H19" s="54"/>
      <c r="I19" s="54"/>
      <c r="J19" s="54"/>
    </row>
    <row r="20" spans="1:10" ht="12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2">
      <c r="A21" s="54"/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12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2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2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2">
      <c r="A25" s="54"/>
      <c r="B25" s="54"/>
      <c r="C25" s="54"/>
      <c r="D25" s="54"/>
      <c r="E25" s="54"/>
      <c r="F25" s="54"/>
      <c r="G25" s="54"/>
      <c r="H25" s="54"/>
      <c r="J25" s="54"/>
    </row>
    <row r="26" spans="1:10" ht="12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2">
      <c r="A27" s="54"/>
      <c r="B27" s="54"/>
      <c r="C27" s="54"/>
      <c r="D27" s="54"/>
      <c r="E27" s="54"/>
      <c r="F27" s="54"/>
      <c r="G27" s="54"/>
      <c r="H27" s="54"/>
      <c r="I27" s="54"/>
      <c r="J27" s="54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Sebastian Jurić</cp:lastModifiedBy>
  <cp:lastPrinted>2014-04-11T08:13:28Z</cp:lastPrinted>
  <dcterms:created xsi:type="dcterms:W3CDTF">2008-10-17T11:51:54Z</dcterms:created>
  <dcterms:modified xsi:type="dcterms:W3CDTF">2014-04-25T12:31:06Z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