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16" windowWidth="15000" windowHeight="11025" activeTab="0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_xlfn.SUMIFS" hidden="1">#NAME?</definedName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6">'BILJEŠKE '!$A$1:$J$38</definedName>
    <definedName name="_xlnm.Print_Area" localSheetId="0">'OPCI PODACI'!$A$1:$K$67</definedName>
    <definedName name="_xlnm.Print_Area" localSheetId="5">'PK'!$A$1:$M$41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<sst xmlns="http://schemas.openxmlformats.org/spreadsheetml/2006/main" count="547" uniqueCount="404">
  <si>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</si>
  <si>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</si>
  <si>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</si>
  <si>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</si>
  <si>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</si>
  <si>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</si>
  <si>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</si>
  <si>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</si>
  <si>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</si>
  <si>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</si>
  <si>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</si>
  <si>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</si>
  <si>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</si>
  <si>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</si>
  <si>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</si>
  <si>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</si>
  <si>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</si>
  <si>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</si>
  <si>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</si>
  <si>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</si>
  <si>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</si>
  <si>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</si>
  <si>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</si>
  <si>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</si>
  <si>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</si>
  <si>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</si>
  <si>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</si>
  <si>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</si>
  <si>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</si>
  <si>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</si>
  <si>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</si>
  <si>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</si>
  <si>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</si>
  <si>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</si>
  <si>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</si>
  <si>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</si>
  <si>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</si>
  <si>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</si>
  <si>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</si>
  <si>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</si>
  <si>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</si>
  <si>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</si>
  <si>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</si>
  <si>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</si>
  <si>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</si>
  <si>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</si>
  <si>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</si>
  <si>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</si>
  <si>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</si>
  <si>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</si>
  <si>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</si>
  <si>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</si>
  <si>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</si>
  <si>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</si>
  <si>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</si>
  <si>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</si>
  <si>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</si>
  <si>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</si>
  <si>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</si>
  <si>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</si>
  <si>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</si>
  <si>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</si>
  <si>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</si>
  <si>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</si>
  <si>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</si>
  <si>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</si>
  <si>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</si>
  <si>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</si>
  <si>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</si>
  <si>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</si>
  <si>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</si>
  <si>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</si>
  <si>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</si>
  <si>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</si>
  <si>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</si>
  <si>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</si>
  <si>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</si>
  <si>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</si>
  <si>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</si>
  <si>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</si>
  <si>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</si>
  <si>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</si>
  <si>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</si>
  <si>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</si>
  <si>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</si>
  <si>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</si>
  <si>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</si>
  <si>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</si>
  <si>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</si>
  <si>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</si>
  <si>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</si>
  <si>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</si>
  <si>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</si>
  <si>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</si>
  <si>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</si>
  <si>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</si>
  <si>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</si>
  <si>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</si>
  <si>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</si>
  <si>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</si>
  <si>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</si>
  <si>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</si>
  <si>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</si>
  <si>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</si>
  <si>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</si>
  <si>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</si>
  <si>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</si>
  <si>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</si>
  <si>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</si>
  <si>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</si>
  <si>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</si>
  <si>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</si>
  <si>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</si>
  <si>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</si>
  <si>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</si>
  <si>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</si>
  <si>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</si>
  <si>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</si>
  <si>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</si>
  <si>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</si>
  <si>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</si>
  <si>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</si>
  <si>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</si>
  <si>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</si>
  <si>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</si>
  <si>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</si>
  <si>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</si>
  <si>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</si>
  <si>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</si>
  <si>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</si>
  <si>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</si>
  <si>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</si>
  <si>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</si>
  <si>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</si>
  <si>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</si>
  <si>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</si>
  <si>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</si>
  <si>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</si>
  <si>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</si>
  <si>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</si>
  <si>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</si>
  <si>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</si>
  <si>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</si>
  <si>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</si>
  <si>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</si>
  <si>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</si>
  <si>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</si>
  <si>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</si>
  <si>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</si>
  <si>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</si>
  <si>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</si>
  <si>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</si>
  <si>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</si>
  <si>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</si>
  <si>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</si>
  <si>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</si>
  <si>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</si>
  <si>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</si>
  <si>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</si>
  <si>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</si>
  <si>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</si>
  <si>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</si>
  <si>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</si>
  <si>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</si>
  <si>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</si>
  <si>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</si>
  <si>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</si>
  <si>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</si>
  <si>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</si>
  <si>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</si>
  <si>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</si>
  <si>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</si>
  <si>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</si>
  <si>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</si>
  <si>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</si>
  <si>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</si>
  <si>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</si>
  <si>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</si>
  <si>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</si>
  <si>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</si>
  <si>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</si>
  <si>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</si>
  <si>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</si>
  <si>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</si>
  <si>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</si>
  <si>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</si>
  <si>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</si>
  <si>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</si>
  <si>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</si>
  <si>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</si>
  <si>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</si>
  <si>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</si>
  <si>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</si>
  <si>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</si>
  <si>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</si>
  <si>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</si>
  <si>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</si>
  <si>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</si>
  <si>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</si>
  <si>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</si>
  <si>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</si>
  <si>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</si>
  <si>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</si>
  <si>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</si>
  <si>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</si>
  <si>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</si>
  <si>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</si>
  <si>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</si>
  <si>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</si>
  <si>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</si>
  <si>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</si>
  <si>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</si>
  <si>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</si>
  <si>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</si>
  <si>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</si>
  <si>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</si>
  <si>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</si>
  <si>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</si>
  <si>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</si>
  <si>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</si>
  <si>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</si>
  <si>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</si>
  <si>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</si>
  <si>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</si>
  <si>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</si>
  <si>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</si>
  <si>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</si>
  <si>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</si>
  <si>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</si>
  <si>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</si>
  <si>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</si>
  <si>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</si>
  <si>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</si>
  <si>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</si>
  <si>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</si>
  <si>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</si>
  <si>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</si>
  <si>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</si>
  <si>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</si>
  <si>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</si>
  <si>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</si>
  <si>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</si>
  <si>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</si>
  <si>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</si>
  <si>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</si>
  <si>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</si>
  <si>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</si>
  <si>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</si>
  <si>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</si>
  <si>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</si>
  <si>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</si>
  <si>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</si>
  <si>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</si>
  <si>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</si>
  <si>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</si>
  <si>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</si>
  <si>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</si>
  <si>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</si>
  <si>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</si>
  <si>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</si>
  <si>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</si>
  <si>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</si>
  <si>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</si>
  <si>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</si>
  <si>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</si>
  <si>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</si>
  <si>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</si>
  <si>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</si>
  <si>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</si>
  <si>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</si>
  <si>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</si>
  <si>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</si>
  <si>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</si>
  <si>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</si>
  <si>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</si>
  <si>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</si>
  <si>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</si>
  <si>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</si>
  <si>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</si>
  <si>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</si>
  <si>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</si>
  <si>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</si>
  <si>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</si>
  <si>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</si>
  <si>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</si>
  <si>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</si>
  <si>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</si>
  <si>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</si>
  <si>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</si>
  <si>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</si>
  <si>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</si>
  <si>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</si>
  <si>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</si>
  <si>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</si>
  <si>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B. OBVEZE DRUGOG REDA (PODREĐENE OBVEZE)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</si>
  <si>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</si>
  <si>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</si>
  <si>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</si>
  <si>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</si>
  <si>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</si>
  <si>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</si>
  <si>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</si>
  <si>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</si>
  <si>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</si>
  <si>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</si>
  <si>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</si>
  <si>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</si>
  <si>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</si>
  <si>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</si>
  <si>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</si>
  <si>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</si>
  <si>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</si>
  <si>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</si>
  <si>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</si>
  <si>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</si>
  <si>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</si>
  <si>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</si>
  <si>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</si>
  <si>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</si>
  <si>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</si>
  <si>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</si>
  <si>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</si>
  <si>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</si>
  <si>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</si>
  <si>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</si>
  <si>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</si>
  <si>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</si>
  <si>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</si>
  <si>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</si>
  <si>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</si>
  <si>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</si>
  <si>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</si>
  <si>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</si>
  <si>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</si>
  <si>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</si>
  <si>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</si>
  <si>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</si>
  <si>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</si>
  <si>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</si>
  <si>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</si>
  <si>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</si>
  <si>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</si>
  <si>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</si>
  <si>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</si>
  <si>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</si>
  <si>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</si>
  <si>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</si>
  <si>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</si>
  <si>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</si>
  <si>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</si>
  <si>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</si>
  <si>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</si>
  <si>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</si>
  <si>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</si>
  <si>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</si>
  <si>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</si>
  <si>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</si>
  <si>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</si>
  <si>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</si>
  <si>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</si>
  <si>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</si>
  <si>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</si>
  <si>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</si>
  <si>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</si>
  <si>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</si>
  <si>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</si>
  <si>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</si>
  <si>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</si>
  <si>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</si>
  <si>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</si>
  <si>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</si>
  <si>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obveznik koji sastavlja konsolidirani financijski izvještaj)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</si>
  <si>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</si>
  <si>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</si>
  <si>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</si>
  <si>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</si>
  <si>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</si>
  <si>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</si>
  <si>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03276147</t>
  </si>
  <si>
    <t>080051022</t>
  </si>
  <si>
    <t>26187994862</t>
  </si>
  <si>
    <t>CROATIA osiguranje d.d.</t>
  </si>
  <si>
    <t>10 000</t>
  </si>
  <si>
    <t>ZAGREB</t>
  </si>
  <si>
    <t>www.crosig.hr</t>
  </si>
  <si>
    <t>GRAD ZAGREB</t>
  </si>
  <si>
    <t>NE</t>
  </si>
  <si>
    <t>6512</t>
  </si>
  <si>
    <t>01/6332-073</t>
  </si>
  <si>
    <t>Član Uprave</t>
  </si>
  <si>
    <t>Predsjednik Uprave</t>
  </si>
  <si>
    <t>Mario Lučić</t>
  </si>
  <si>
    <t>mario.lucic@crosig.hr</t>
  </si>
  <si>
    <t>01/6333-107</t>
  </si>
  <si>
    <t>Vatroslava Jagića 33</t>
  </si>
  <si>
    <t>Vanđelić Damir, Klepač Miroslav</t>
  </si>
  <si>
    <t>Miroslav Klepač</t>
  </si>
  <si>
    <t>Damir Vanđelić</t>
  </si>
  <si>
    <t>1. Financijski izvještaji (bilanca, račun dobiti i gubitka, izvještaj o novčanim tokovima, izvještaj o promjenama</t>
  </si>
  <si>
    <t>01.01.2018.</t>
  </si>
  <si>
    <t>31.03.2018.</t>
  </si>
  <si>
    <t>Stanje na dan: 31.03.2018.</t>
  </si>
  <si>
    <t>U razdoblju: 01.01.2018. do 31.03.2018.</t>
  </si>
  <si>
    <t>Za razdoblje: 01.01.2018. do 31.03.2018.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</si>
</sst>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  <numFmt numFmtId="195" formatCode="\ ;0"/>
    <numFmt numFmtId="196" formatCode="[$-41A]d\.\ mmmm\ yyyy\."/>
    <numFmt numFmtId="197" formatCode="#,###.00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5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6" xfId="0" applyNumberFormat="1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167" fontId="6" fillId="0" borderId="19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0" xfId="61" applyFont="1" applyAlignment="1">
      <alignment/>
      <protection/>
    </xf>
    <xf numFmtId="0" fontId="14" fillId="0" borderId="23" xfId="61" applyFont="1" applyFill="1" applyBorder="1" applyAlignment="1" applyProtection="1">
      <alignment horizontal="center" vertical="center"/>
      <protection hidden="1" locked="0"/>
    </xf>
    <xf numFmtId="0" fontId="13" fillId="0" borderId="0" xfId="61" applyFont="1" applyFill="1" applyBorder="1" applyAlignment="1" applyProtection="1">
      <alignment horizontal="left" vertical="center"/>
      <protection hidden="1"/>
    </xf>
    <xf numFmtId="0" fontId="14" fillId="0" borderId="0" xfId="61" applyFont="1" applyFill="1" applyBorder="1" applyAlignment="1" applyProtection="1">
      <alignment vertical="center"/>
      <protection hidden="1"/>
    </xf>
    <xf numFmtId="0" fontId="14" fillId="0" borderId="0" xfId="61" applyFont="1" applyFill="1" applyBorder="1" applyAlignment="1" applyProtection="1">
      <alignment horizontal="center" vertical="center" wrapText="1"/>
      <protection hidden="1"/>
    </xf>
    <xf numFmtId="0" fontId="14" fillId="0" borderId="0" xfId="61" applyFont="1" applyBorder="1" applyProtection="1">
      <alignment vertical="top"/>
      <protection hidden="1"/>
    </xf>
    <xf numFmtId="0" fontId="14" fillId="0" borderId="0" xfId="61" applyFont="1" applyBorder="1" applyAlignment="1" applyProtection="1">
      <alignment/>
      <protection hidden="1"/>
    </xf>
    <xf numFmtId="0" fontId="16" fillId="0" borderId="0" xfId="61" applyFont="1" applyBorder="1" applyAlignment="1" applyProtection="1">
      <alignment horizontal="right" vertical="center" wrapText="1"/>
      <protection hidden="1"/>
    </xf>
    <xf numFmtId="0" fontId="16" fillId="0" borderId="0" xfId="61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61" applyFont="1" applyFill="1" applyBorder="1" applyAlignment="1" applyProtection="1">
      <alignment horizontal="left" vertical="center"/>
      <protection hidden="1"/>
    </xf>
    <xf numFmtId="0" fontId="14" fillId="0" borderId="0" xfId="61" applyFont="1" applyBorder="1" applyAlignment="1" applyProtection="1">
      <alignment horizontal="left"/>
      <protection hidden="1"/>
    </xf>
    <xf numFmtId="0" fontId="14" fillId="0" borderId="0" xfId="61" applyFont="1" applyBorder="1" applyAlignment="1">
      <alignment horizontal="left" vertical="center"/>
      <protection/>
    </xf>
    <xf numFmtId="0" fontId="14" fillId="0" borderId="0" xfId="61" applyFont="1" applyBorder="1" applyAlignment="1" applyProtection="1">
      <alignment vertical="top"/>
      <protection hidden="1"/>
    </xf>
    <xf numFmtId="0" fontId="14" fillId="0" borderId="0" xfId="61" applyFont="1" applyBorder="1" applyAlignment="1" applyProtection="1">
      <alignment horizontal="right"/>
      <protection hidden="1"/>
    </xf>
    <xf numFmtId="0" fontId="13" fillId="0" borderId="0" xfId="61" applyFont="1" applyFill="1" applyBorder="1" applyAlignment="1" applyProtection="1">
      <alignment horizontal="right" vertical="center"/>
      <protection hidden="1" locked="0"/>
    </xf>
    <xf numFmtId="0" fontId="14" fillId="0" borderId="0" xfId="61" applyFont="1" applyBorder="1" applyProtection="1">
      <alignment vertical="top"/>
      <protection hidden="1"/>
    </xf>
    <xf numFmtId="0" fontId="13" fillId="0" borderId="0" xfId="61" applyFont="1" applyBorder="1" applyAlignment="1" applyProtection="1">
      <alignment vertical="top"/>
      <protection hidden="1"/>
    </xf>
    <xf numFmtId="0" fontId="14" fillId="0" borderId="0" xfId="61" applyFont="1" applyFill="1" applyBorder="1" applyProtection="1">
      <alignment vertical="top"/>
      <protection hidden="1"/>
    </xf>
    <xf numFmtId="0" fontId="14" fillId="0" borderId="0" xfId="61" applyFont="1" applyBorder="1" applyAlignment="1" applyProtection="1">
      <alignment horizontal="center" vertical="center"/>
      <protection hidden="1" locked="0"/>
    </xf>
    <xf numFmtId="0" fontId="14" fillId="0" borderId="0" xfId="61" applyFont="1" applyBorder="1" applyAlignment="1" applyProtection="1">
      <alignment wrapText="1"/>
      <protection hidden="1"/>
    </xf>
    <xf numFmtId="0" fontId="14" fillId="0" borderId="0" xfId="61" applyFont="1" applyBorder="1" applyAlignment="1" applyProtection="1">
      <alignment horizontal="right" vertical="top"/>
      <protection hidden="1"/>
    </xf>
    <xf numFmtId="0" fontId="14" fillId="0" borderId="0" xfId="61" applyFont="1" applyBorder="1" applyAlignment="1" applyProtection="1">
      <alignment horizontal="center" vertical="top"/>
      <protection hidden="1"/>
    </xf>
    <xf numFmtId="0" fontId="14" fillId="0" borderId="0" xfId="61" applyFont="1" applyBorder="1" applyAlignment="1" applyProtection="1">
      <alignment horizontal="center"/>
      <protection hidden="1"/>
    </xf>
    <xf numFmtId="0" fontId="14" fillId="0" borderId="0" xfId="61" applyFont="1" applyBorder="1" applyAlignment="1" applyProtection="1">
      <alignment horizontal="left" vertical="top"/>
      <protection hidden="1"/>
    </xf>
    <xf numFmtId="0" fontId="14" fillId="0" borderId="24" xfId="61" applyFont="1" applyBorder="1" applyProtection="1">
      <alignment vertical="top"/>
      <protection hidden="1"/>
    </xf>
    <xf numFmtId="0" fontId="14" fillId="0" borderId="0" xfId="61" applyFont="1" applyBorder="1" applyAlignment="1" applyProtection="1">
      <alignment vertical="center"/>
      <protection hidden="1"/>
    </xf>
    <xf numFmtId="0" fontId="14" fillId="0" borderId="0" xfId="61" applyFont="1">
      <alignment vertical="top"/>
      <protection/>
    </xf>
    <xf numFmtId="0" fontId="3" fillId="0" borderId="0" xfId="61" applyFont="1" applyAlignment="1">
      <alignment/>
      <protection/>
    </xf>
    <xf numFmtId="0" fontId="14" fillId="0" borderId="0" xfId="61" applyFont="1" applyAlignment="1">
      <alignment/>
      <protection/>
    </xf>
    <xf numFmtId="0" fontId="0" fillId="0" borderId="18" xfId="0" applyFont="1" applyFill="1" applyBorder="1" applyAlignment="1" applyProtection="1">
      <alignment vertical="top" wrapText="1"/>
      <protection hidden="1"/>
    </xf>
    <xf numFmtId="0" fontId="14" fillId="0" borderId="0" xfId="61" applyFont="1" applyFill="1" applyBorder="1" applyAlignment="1">
      <alignment/>
      <protection/>
    </xf>
    <xf numFmtId="49" fontId="13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67" applyFont="1" applyBorder="1" applyAlignment="1" applyProtection="1">
      <alignment vertical="center"/>
      <protection hidden="1"/>
    </xf>
    <xf numFmtId="0" fontId="14" fillId="0" borderId="0" xfId="61" applyFont="1" applyBorder="1" applyAlignment="1" applyProtection="1">
      <alignment horizontal="right" wrapText="1"/>
      <protection hidden="1"/>
    </xf>
    <xf numFmtId="0" fontId="14" fillId="0" borderId="0" xfId="61" applyFont="1" applyFill="1" applyBorder="1" applyAlignment="1" applyProtection="1">
      <alignment horizontal="center" vertical="top"/>
      <protection hidden="1"/>
    </xf>
    <xf numFmtId="0" fontId="14" fillId="0" borderId="0" xfId="61" applyFont="1" applyFill="1" applyBorder="1" applyAlignment="1" applyProtection="1">
      <alignment horizontal="center"/>
      <protection hidden="1"/>
    </xf>
    <xf numFmtId="0" fontId="14" fillId="0" borderId="0" xfId="61" applyFont="1" applyFill="1" applyBorder="1" applyAlignment="1" applyProtection="1">
      <alignment horizontal="right"/>
      <protection hidden="1"/>
    </xf>
    <xf numFmtId="0" fontId="14" fillId="0" borderId="0" xfId="61" applyFont="1" applyFill="1" applyBorder="1" applyAlignment="1" applyProtection="1">
      <alignment vertical="top"/>
      <protection hidden="1"/>
    </xf>
    <xf numFmtId="0" fontId="14" fillId="0" borderId="0" xfId="61" applyFont="1" applyFill="1" applyBorder="1" applyAlignment="1" applyProtection="1">
      <alignment vertical="top" wrapText="1"/>
      <protection hidden="1"/>
    </xf>
    <xf numFmtId="0" fontId="14" fillId="0" borderId="0" xfId="61" applyFont="1" applyFill="1" applyBorder="1" applyAlignment="1" applyProtection="1">
      <alignment wrapText="1"/>
      <protection hidden="1"/>
    </xf>
    <xf numFmtId="0" fontId="14" fillId="0" borderId="0" xfId="61" applyFont="1" applyFill="1" applyBorder="1" applyAlignment="1" applyProtection="1">
      <alignment horizontal="right" vertical="top"/>
      <protection hidden="1"/>
    </xf>
    <xf numFmtId="0" fontId="0" fillId="0" borderId="24" xfId="61" applyFont="1" applyBorder="1" applyAlignment="1">
      <alignment/>
      <protection/>
    </xf>
    <xf numFmtId="0" fontId="16" fillId="0" borderId="0" xfId="61" applyFont="1" applyBorder="1" applyAlignment="1" applyProtection="1">
      <alignment horizontal="right"/>
      <protection hidden="1"/>
    </xf>
    <xf numFmtId="0" fontId="14" fillId="0" borderId="0" xfId="61" applyFont="1" applyBorder="1" applyAlignment="1" applyProtection="1">
      <alignment horizontal="right" vertical="center"/>
      <protection hidden="1"/>
    </xf>
    <xf numFmtId="0" fontId="14" fillId="0" borderId="0" xfId="61" applyFont="1" applyBorder="1">
      <alignment vertical="top"/>
      <protection/>
    </xf>
    <xf numFmtId="0" fontId="14" fillId="0" borderId="0" xfId="61" applyFont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67" fontId="6" fillId="0" borderId="31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 applyProtection="1">
      <alignment horizontal="center" vertical="center"/>
      <protection hidden="1"/>
    </xf>
    <xf numFmtId="19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8" xfId="0" applyNumberFormat="1" applyFont="1" applyFill="1" applyBorder="1" applyAlignment="1">
      <alignment horizontal="right" vertical="center" shrinkToFit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5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5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5" xfId="0" applyNumberFormat="1" applyFont="1" applyFill="1" applyBorder="1" applyAlignment="1" applyProtection="1">
      <alignment horizontal="right" vertical="center" shrinkToFit="1"/>
      <protection hidden="1"/>
    </xf>
    <xf numFmtId="14" fontId="13" fillId="33" borderId="36" xfId="61" applyNumberFormat="1" applyFont="1" applyFill="1" applyBorder="1" applyAlignment="1" applyProtection="1">
      <alignment horizontal="center" vertical="center"/>
      <protection hidden="1" locked="0"/>
    </xf>
    <xf numFmtId="1" fontId="13" fillId="33" borderId="36" xfId="61" applyNumberFormat="1" applyFont="1" applyFill="1" applyBorder="1" applyAlignment="1" applyProtection="1">
      <alignment horizontal="center" vertical="center"/>
      <protection hidden="1" locked="0"/>
    </xf>
    <xf numFmtId="0" fontId="13" fillId="33" borderId="36" xfId="61" applyFont="1" applyFill="1" applyBorder="1" applyAlignment="1" applyProtection="1">
      <alignment horizontal="center" vertical="center"/>
      <protection hidden="1" locked="0"/>
    </xf>
    <xf numFmtId="49" fontId="13" fillId="33" borderId="36" xfId="61" applyNumberFormat="1" applyFont="1" applyFill="1" applyBorder="1" applyAlignment="1" applyProtection="1">
      <alignment horizontal="right" vertical="center"/>
      <protection hidden="1" locked="0"/>
    </xf>
    <xf numFmtId="0" fontId="14" fillId="0" borderId="0" xfId="62" applyFont="1" applyFill="1" applyBorder="1" applyAlignment="1" applyProtection="1">
      <alignment/>
      <protection hidden="1"/>
    </xf>
    <xf numFmtId="0" fontId="1" fillId="0" borderId="0" xfId="62" applyFont="1" applyFill="1" applyAlignment="1">
      <alignment vertical="top"/>
      <protection/>
    </xf>
    <xf numFmtId="0" fontId="1" fillId="0" borderId="0" xfId="62" applyFont="1" applyFill="1" applyBorder="1" applyAlignment="1">
      <alignment vertical="top"/>
      <protection/>
    </xf>
    <xf numFmtId="0" fontId="0" fillId="0" borderId="0" xfId="61" applyFont="1" applyFill="1" applyAlignment="1">
      <alignment/>
      <protection/>
    </xf>
    <xf numFmtId="0" fontId="14" fillId="0" borderId="37" xfId="61" applyFont="1" applyFill="1" applyBorder="1" applyProtection="1">
      <alignment vertical="top"/>
      <protection hidden="1"/>
    </xf>
    <xf numFmtId="0" fontId="14" fillId="0" borderId="37" xfId="61" applyFont="1" applyFill="1" applyBorder="1">
      <alignment vertical="top"/>
      <protection/>
    </xf>
    <xf numFmtId="0" fontId="14" fillId="0" borderId="0" xfId="61" applyFont="1" applyFill="1" applyBorder="1" applyAlignment="1" applyProtection="1">
      <alignment vertical="center"/>
      <protection hidden="1"/>
    </xf>
    <xf numFmtId="3" fontId="1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13" fillId="0" borderId="36" xfId="61" applyNumberFormat="1" applyFont="1" applyFill="1" applyBorder="1" applyAlignment="1" applyProtection="1">
      <alignment horizontal="right" vertical="center"/>
      <protection hidden="1" locked="0"/>
    </xf>
    <xf numFmtId="0" fontId="8" fillId="0" borderId="0" xfId="61" applyFont="1" applyBorder="1" applyAlignment="1">
      <alignment/>
      <protection/>
    </xf>
    <xf numFmtId="0" fontId="0" fillId="0" borderId="0" xfId="61" applyFont="1" applyBorder="1" applyAlignment="1">
      <alignment/>
      <protection/>
    </xf>
    <xf numFmtId="0" fontId="14" fillId="0" borderId="0" xfId="61" applyFont="1" applyFill="1" applyBorder="1" applyAlignment="1" applyProtection="1">
      <alignment horizontal="left" vertical="center" wrapText="1"/>
      <protection hidden="1"/>
    </xf>
    <xf numFmtId="0" fontId="14" fillId="0" borderId="0" xfId="61" applyFont="1" applyBorder="1" applyAlignment="1" applyProtection="1">
      <alignment horizontal="left" vertical="center" wrapText="1"/>
      <protection hidden="1"/>
    </xf>
    <xf numFmtId="0" fontId="14" fillId="0" borderId="0" xfId="61" applyFont="1" applyFill="1" applyBorder="1" applyAlignment="1" applyProtection="1">
      <alignment/>
      <protection hidden="1"/>
    </xf>
    <xf numFmtId="0" fontId="14" fillId="0" borderId="0" xfId="61" applyFont="1" applyBorder="1" applyAlignment="1" applyProtection="1">
      <alignment horizontal="left" vertical="top" wrapText="1"/>
      <protection hidden="1"/>
    </xf>
    <xf numFmtId="0" fontId="14" fillId="0" borderId="0" xfId="61" applyFont="1" applyFill="1" applyBorder="1" applyAlignment="1" applyProtection="1">
      <alignment horizontal="left" vertical="top" indent="2"/>
      <protection hidden="1"/>
    </xf>
    <xf numFmtId="0" fontId="14" fillId="0" borderId="0" xfId="61" applyFont="1" applyFill="1" applyBorder="1" applyAlignment="1" applyProtection="1">
      <alignment horizontal="left" vertical="top" wrapText="1" indent="2"/>
      <protection hidden="1"/>
    </xf>
    <xf numFmtId="0" fontId="14" fillId="0" borderId="0" xfId="67" applyFont="1" applyFill="1" applyBorder="1" applyAlignment="1" applyProtection="1">
      <alignment vertical="center"/>
      <protection hidden="1"/>
    </xf>
    <xf numFmtId="0" fontId="14" fillId="0" borderId="0" xfId="61" applyFont="1" applyFill="1" applyBorder="1" applyAlignment="1" applyProtection="1">
      <alignment horizontal="left"/>
      <protection hidden="1"/>
    </xf>
    <xf numFmtId="0" fontId="13" fillId="0" borderId="0" xfId="61" applyFont="1" applyFill="1" applyBorder="1" applyAlignment="1" applyProtection="1">
      <alignment vertical="center"/>
      <protection hidden="1"/>
    </xf>
    <xf numFmtId="0" fontId="14" fillId="0" borderId="0" xfId="61" applyFont="1" applyFill="1" applyBorder="1" applyAlignment="1" applyProtection="1">
      <alignment horizontal="right" vertical="top" wrapText="1"/>
      <protection hidden="1"/>
    </xf>
    <xf numFmtId="0" fontId="0" fillId="0" borderId="0" xfId="61" applyFont="1" applyFill="1" applyBorder="1" applyAlignment="1">
      <alignment/>
      <protection/>
    </xf>
    <xf numFmtId="0" fontId="8" fillId="33" borderId="18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vertical="center"/>
    </xf>
    <xf numFmtId="3" fontId="3" fillId="0" borderId="0" xfId="0" applyNumberFormat="1" applyFont="1" applyFill="1" applyAlignment="1">
      <alignment/>
    </xf>
    <xf numFmtId="0" fontId="0" fillId="33" borderId="18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right"/>
    </xf>
    <xf numFmtId="167" fontId="6" fillId="0" borderId="3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1" fillId="0" borderId="39" xfId="0" applyFont="1" applyFill="1" applyBorder="1" applyAlignment="1">
      <alignment vertical="center"/>
    </xf>
    <xf numFmtId="3" fontId="1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7" fontId="6" fillId="0" borderId="0" xfId="0" applyNumberFormat="1" applyFont="1" applyFill="1" applyBorder="1" applyAlignment="1">
      <alignment horizontal="center" vertical="center"/>
    </xf>
    <xf numFmtId="0" fontId="0" fillId="0" borderId="18" xfId="0" applyFill="1" applyBorder="1" applyAlignment="1" applyProtection="1">
      <alignment horizontal="center" vertical="top" wrapText="1"/>
      <protection hidden="1"/>
    </xf>
    <xf numFmtId="0" fontId="1" fillId="0" borderId="40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 wrapText="1"/>
    </xf>
    <xf numFmtId="193" fontId="1" fillId="0" borderId="4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3" xfId="0" applyNumberFormat="1" applyFont="1" applyFill="1" applyBorder="1" applyAlignment="1">
      <alignment horizontal="right" vertical="center" shrinkToFit="1"/>
    </xf>
    <xf numFmtId="0" fontId="7" fillId="0" borderId="18" xfId="0" applyFont="1" applyFill="1" applyBorder="1" applyAlignment="1" applyProtection="1">
      <alignment horizontal="center" vertical="top" wrapText="1"/>
      <protection hidden="1"/>
    </xf>
    <xf numFmtId="3" fontId="1" fillId="0" borderId="20" xfId="0" applyNumberFormat="1" applyFont="1" applyFill="1" applyBorder="1" applyAlignment="1" applyProtection="1">
      <alignment vertical="center" shrinkToFit="1"/>
      <protection hidden="1"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193" fontId="1" fillId="0" borderId="4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6" xfId="0" applyNumberFormat="1" applyFont="1" applyFill="1" applyBorder="1" applyAlignment="1" applyProtection="1">
      <alignment vertical="center" shrinkToFit="1"/>
      <protection locked="0"/>
    </xf>
    <xf numFmtId="3" fontId="1" fillId="0" borderId="46" xfId="0" applyNumberFormat="1" applyFont="1" applyFill="1" applyBorder="1" applyAlignment="1" applyProtection="1">
      <alignment vertical="center" shrinkToFit="1"/>
      <protection locked="0"/>
    </xf>
    <xf numFmtId="193" fontId="1" fillId="0" borderId="10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47" xfId="0" applyNumberFormat="1" applyFont="1" applyFill="1" applyBorder="1" applyAlignment="1" applyProtection="1">
      <alignment vertical="center" shrinkToFit="1"/>
      <protection locked="0"/>
    </xf>
    <xf numFmtId="3" fontId="1" fillId="0" borderId="47" xfId="0" applyNumberFormat="1" applyFont="1" applyFill="1" applyBorder="1" applyAlignment="1" applyProtection="1">
      <alignment vertical="center" shrinkToFit="1"/>
      <protection hidden="1"/>
    </xf>
    <xf numFmtId="193" fontId="1" fillId="0" borderId="28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9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47" xfId="0" applyNumberFormat="1" applyFont="1" applyFill="1" applyBorder="1" applyAlignment="1" applyProtection="1">
      <alignment horizontal="right" vertical="center" shrinkToFit="1"/>
      <protection hidden="1"/>
    </xf>
    <xf numFmtId="0" fontId="17" fillId="0" borderId="0" xfId="61" applyFont="1" applyBorder="1" applyAlignment="1" applyProtection="1">
      <alignment horizontal="right" vertical="center" wrapText="1"/>
      <protection hidden="1"/>
    </xf>
    <xf numFmtId="0" fontId="17" fillId="0" borderId="48" xfId="61" applyFont="1" applyBorder="1" applyAlignment="1" applyProtection="1">
      <alignment horizontal="right" wrapText="1"/>
      <protection hidden="1"/>
    </xf>
    <xf numFmtId="49" fontId="13" fillId="33" borderId="49" xfId="61" applyNumberFormat="1" applyFont="1" applyFill="1" applyBorder="1" applyAlignment="1" applyProtection="1">
      <alignment horizontal="center" vertical="center"/>
      <protection hidden="1" locked="0"/>
    </xf>
    <xf numFmtId="49" fontId="13" fillId="33" borderId="50" xfId="61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61" applyFont="1" applyFill="1" applyBorder="1" applyAlignment="1" applyProtection="1">
      <alignment horizontal="left" vertical="center" wrapText="1"/>
      <protection hidden="1"/>
    </xf>
    <xf numFmtId="0" fontId="13" fillId="0" borderId="48" xfId="61" applyFont="1" applyFill="1" applyBorder="1" applyAlignment="1" applyProtection="1">
      <alignment horizontal="left" vertical="center" wrapText="1"/>
      <protection hidden="1"/>
    </xf>
    <xf numFmtId="0" fontId="15" fillId="0" borderId="0" xfId="61" applyFont="1" applyBorder="1" applyAlignment="1" applyProtection="1">
      <alignment horizontal="center" vertical="center" wrapText="1"/>
      <protection hidden="1"/>
    </xf>
    <xf numFmtId="0" fontId="14" fillId="0" borderId="0" xfId="61" applyFont="1" applyBorder="1" applyAlignment="1" applyProtection="1">
      <alignment horizontal="right" vertical="center"/>
      <protection hidden="1"/>
    </xf>
    <xf numFmtId="0" fontId="14" fillId="0" borderId="48" xfId="61" applyFont="1" applyBorder="1" applyAlignment="1" applyProtection="1">
      <alignment horizontal="right"/>
      <protection hidden="1"/>
    </xf>
    <xf numFmtId="0" fontId="13" fillId="33" borderId="49" xfId="61" applyFont="1" applyFill="1" applyBorder="1" applyAlignment="1" applyProtection="1">
      <alignment horizontal="left" vertical="center"/>
      <protection hidden="1" locked="0"/>
    </xf>
    <xf numFmtId="0" fontId="14" fillId="33" borderId="18" xfId="61" applyFont="1" applyFill="1" applyBorder="1" applyAlignment="1">
      <alignment horizontal="left" vertical="center"/>
      <protection/>
    </xf>
    <xf numFmtId="0" fontId="14" fillId="33" borderId="50" xfId="61" applyFont="1" applyFill="1" applyBorder="1" applyAlignment="1">
      <alignment horizontal="left" vertical="center"/>
      <protection/>
    </xf>
    <xf numFmtId="0" fontId="18" fillId="0" borderId="0" xfId="61" applyFont="1" applyBorder="1" applyAlignment="1" applyProtection="1">
      <alignment horizontal="left" vertical="center"/>
      <protection hidden="1"/>
    </xf>
    <xf numFmtId="0" fontId="9" fillId="0" borderId="0" xfId="61" applyFont="1" applyBorder="1" applyAlignment="1">
      <alignment horizontal="left"/>
      <protection/>
    </xf>
    <xf numFmtId="0" fontId="14" fillId="0" borderId="0" xfId="61" applyFont="1" applyBorder="1" applyAlignment="1" applyProtection="1">
      <alignment horizontal="right" vertical="center" wrapText="1"/>
      <protection hidden="1"/>
    </xf>
    <xf numFmtId="0" fontId="14" fillId="0" borderId="0" xfId="61" applyFont="1" applyBorder="1" applyAlignment="1" applyProtection="1">
      <alignment horizontal="right" wrapText="1"/>
      <protection hidden="1"/>
    </xf>
    <xf numFmtId="1" fontId="13" fillId="33" borderId="49" xfId="61" applyNumberFormat="1" applyFont="1" applyFill="1" applyBorder="1" applyAlignment="1" applyProtection="1">
      <alignment horizontal="center" vertical="center"/>
      <protection hidden="1" locked="0"/>
    </xf>
    <xf numFmtId="1" fontId="13" fillId="33" borderId="50" xfId="61" applyNumberFormat="1" applyFont="1" applyFill="1" applyBorder="1" applyAlignment="1" applyProtection="1">
      <alignment horizontal="center" vertical="center"/>
      <protection hidden="1" locked="0"/>
    </xf>
    <xf numFmtId="0" fontId="19" fillId="0" borderId="49" xfId="53" applyFont="1" applyFill="1" applyBorder="1" applyAlignment="1" applyProtection="1">
      <alignment/>
      <protection hidden="1" locked="0"/>
    </xf>
    <xf numFmtId="0" fontId="13" fillId="0" borderId="18" xfId="61" applyFont="1" applyFill="1" applyBorder="1" applyAlignment="1" applyProtection="1">
      <alignment/>
      <protection hidden="1" locked="0"/>
    </xf>
    <xf numFmtId="0" fontId="13" fillId="0" borderId="50" xfId="61" applyFont="1" applyFill="1" applyBorder="1" applyAlignment="1" applyProtection="1">
      <alignment/>
      <protection hidden="1" locked="0"/>
    </xf>
    <xf numFmtId="0" fontId="4" fillId="33" borderId="49" xfId="53" applyFill="1" applyBorder="1" applyAlignment="1" applyProtection="1">
      <alignment/>
      <protection hidden="1" locked="0"/>
    </xf>
    <xf numFmtId="0" fontId="13" fillId="33" borderId="18" xfId="61" applyFont="1" applyFill="1" applyBorder="1" applyAlignment="1" applyProtection="1">
      <alignment/>
      <protection hidden="1" locked="0"/>
    </xf>
    <xf numFmtId="0" fontId="13" fillId="33" borderId="50" xfId="61" applyFont="1" applyFill="1" applyBorder="1" applyAlignment="1" applyProtection="1">
      <alignment/>
      <protection hidden="1" locked="0"/>
    </xf>
    <xf numFmtId="0" fontId="14" fillId="0" borderId="23" xfId="61" applyFont="1" applyBorder="1" applyAlignment="1" applyProtection="1">
      <alignment horizontal="right" vertical="center"/>
      <protection hidden="1"/>
    </xf>
    <xf numFmtId="0" fontId="14" fillId="0" borderId="0" xfId="61" applyFont="1" applyBorder="1" applyAlignment="1" applyProtection="1">
      <alignment horizontal="right"/>
      <protection hidden="1"/>
    </xf>
    <xf numFmtId="0" fontId="14" fillId="33" borderId="18" xfId="61" applyFont="1" applyFill="1" applyBorder="1" applyAlignment="1">
      <alignment horizontal="left"/>
      <protection/>
    </xf>
    <xf numFmtId="0" fontId="14" fillId="33" borderId="50" xfId="61" applyFont="1" applyFill="1" applyBorder="1" applyAlignment="1">
      <alignment horizontal="left"/>
      <protection/>
    </xf>
    <xf numFmtId="0" fontId="14" fillId="0" borderId="0" xfId="61" applyFont="1" applyBorder="1" applyAlignment="1" applyProtection="1">
      <alignment horizontal="center" vertical="center"/>
      <protection hidden="1"/>
    </xf>
    <xf numFmtId="0" fontId="14" fillId="0" borderId="0" xfId="61" applyFont="1" applyBorder="1" applyAlignment="1">
      <alignment horizontal="center" vertical="center"/>
      <protection/>
    </xf>
    <xf numFmtId="0" fontId="14" fillId="0" borderId="0" xfId="61" applyFont="1" applyBorder="1" applyAlignment="1">
      <alignment horizontal="center"/>
      <protection/>
    </xf>
    <xf numFmtId="0" fontId="14" fillId="0" borderId="0" xfId="61" applyFont="1" applyBorder="1" applyAlignment="1">
      <alignment horizontal="center" vertical="center"/>
      <protection/>
    </xf>
    <xf numFmtId="0" fontId="14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horizontal="center"/>
      <protection/>
    </xf>
    <xf numFmtId="0" fontId="13" fillId="0" borderId="49" xfId="61" applyFont="1" applyFill="1" applyBorder="1" applyAlignment="1" applyProtection="1">
      <alignment horizontal="right" vertical="center"/>
      <protection hidden="1" locked="0"/>
    </xf>
    <xf numFmtId="0" fontId="14" fillId="0" borderId="18" xfId="61" applyFont="1" applyFill="1" applyBorder="1" applyAlignment="1">
      <alignment/>
      <protection/>
    </xf>
    <xf numFmtId="0" fontId="14" fillId="0" borderId="50" xfId="61" applyFont="1" applyFill="1" applyBorder="1" applyAlignment="1">
      <alignment/>
      <protection/>
    </xf>
    <xf numFmtId="49" fontId="13" fillId="0" borderId="49" xfId="61" applyNumberFormat="1" applyFont="1" applyFill="1" applyBorder="1" applyAlignment="1" applyProtection="1">
      <alignment horizontal="center" vertical="center"/>
      <protection hidden="1" locked="0"/>
    </xf>
    <xf numFmtId="49" fontId="13" fillId="0" borderId="50" xfId="61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61" applyFont="1" applyFill="1" applyBorder="1" applyAlignment="1" applyProtection="1">
      <alignment vertical="top" wrapText="1"/>
      <protection hidden="1"/>
    </xf>
    <xf numFmtId="0" fontId="14" fillId="0" borderId="0" xfId="61" applyFont="1" applyFill="1" applyBorder="1" applyAlignment="1" applyProtection="1">
      <alignment wrapText="1"/>
      <protection hidden="1"/>
    </xf>
    <xf numFmtId="49" fontId="13" fillId="33" borderId="49" xfId="61" applyNumberFormat="1" applyFont="1" applyFill="1" applyBorder="1" applyAlignment="1" applyProtection="1">
      <alignment horizontal="left" vertical="center"/>
      <protection hidden="1" locked="0"/>
    </xf>
    <xf numFmtId="49" fontId="13" fillId="33" borderId="50" xfId="61" applyNumberFormat="1" applyFont="1" applyFill="1" applyBorder="1" applyAlignment="1" applyProtection="1">
      <alignment horizontal="left" vertical="center"/>
      <protection hidden="1" locked="0"/>
    </xf>
    <xf numFmtId="0" fontId="14" fillId="0" borderId="0" xfId="61" applyFont="1" applyFill="1" applyBorder="1" applyAlignment="1" applyProtection="1">
      <alignment vertical="center"/>
      <protection hidden="1"/>
    </xf>
    <xf numFmtId="0" fontId="14" fillId="0" borderId="0" xfId="61" applyFont="1" applyFill="1" applyBorder="1" applyAlignment="1" applyProtection="1">
      <alignment horizontal="center" vertical="top"/>
      <protection hidden="1"/>
    </xf>
    <xf numFmtId="0" fontId="14" fillId="0" borderId="0" xfId="61" applyFont="1" applyFill="1" applyBorder="1" applyAlignment="1" applyProtection="1">
      <alignment horizontal="center"/>
      <protection hidden="1"/>
    </xf>
    <xf numFmtId="0" fontId="14" fillId="0" borderId="48" xfId="61" applyFont="1" applyBorder="1" applyAlignment="1" applyProtection="1">
      <alignment horizontal="right" wrapText="1"/>
      <protection hidden="1"/>
    </xf>
    <xf numFmtId="0" fontId="13" fillId="0" borderId="49" xfId="61" applyFont="1" applyFill="1" applyBorder="1" applyAlignment="1" applyProtection="1">
      <alignment horizontal="left" vertical="center"/>
      <protection hidden="1" locked="0"/>
    </xf>
    <xf numFmtId="0" fontId="14" fillId="0" borderId="0" xfId="61" applyFont="1" applyBorder="1" applyAlignment="1" applyProtection="1">
      <alignment horizontal="center" vertical="top"/>
      <protection hidden="1"/>
    </xf>
    <xf numFmtId="0" fontId="14" fillId="0" borderId="0" xfId="61" applyFont="1" applyBorder="1" applyAlignment="1" applyProtection="1">
      <alignment horizontal="center"/>
      <protection hidden="1"/>
    </xf>
    <xf numFmtId="0" fontId="14" fillId="0" borderId="24" xfId="61" applyFont="1" applyBorder="1" applyAlignment="1" applyProtection="1">
      <alignment horizontal="center"/>
      <protection hidden="1"/>
    </xf>
    <xf numFmtId="49" fontId="4" fillId="33" borderId="49" xfId="53" applyNumberFormat="1" applyFill="1" applyBorder="1" applyAlignment="1" applyProtection="1">
      <alignment horizontal="left" vertical="center"/>
      <protection hidden="1" locked="0"/>
    </xf>
    <xf numFmtId="49" fontId="13" fillId="33" borderId="18" xfId="61" applyNumberFormat="1" applyFont="1" applyFill="1" applyBorder="1" applyAlignment="1" applyProtection="1">
      <alignment horizontal="left" vertical="center"/>
      <protection hidden="1" locked="0"/>
    </xf>
    <xf numFmtId="0" fontId="13" fillId="0" borderId="18" xfId="61" applyFont="1" applyFill="1" applyBorder="1" applyAlignment="1" applyProtection="1">
      <alignment horizontal="left" vertical="center"/>
      <protection hidden="1" locked="0"/>
    </xf>
    <xf numFmtId="0" fontId="13" fillId="0" borderId="50" xfId="61" applyFont="1" applyFill="1" applyBorder="1" applyAlignment="1" applyProtection="1">
      <alignment horizontal="left" vertical="center"/>
      <protection hidden="1" locked="0"/>
    </xf>
    <xf numFmtId="0" fontId="13" fillId="0" borderId="0" xfId="67" applyFont="1" applyBorder="1" applyAlignment="1" applyProtection="1">
      <alignment horizontal="left"/>
      <protection hidden="1"/>
    </xf>
    <xf numFmtId="0" fontId="21" fillId="0" borderId="0" xfId="67" applyFont="1" applyBorder="1" applyAlignment="1">
      <alignment/>
      <protection/>
    </xf>
    <xf numFmtId="0" fontId="14" fillId="0" borderId="0" xfId="67" applyFont="1" applyBorder="1" applyAlignment="1" applyProtection="1">
      <alignment horizontal="left"/>
      <protection hidden="1"/>
    </xf>
    <xf numFmtId="0" fontId="12" fillId="0" borderId="0" xfId="67" applyBorder="1" applyAlignment="1">
      <alignment/>
      <protection/>
    </xf>
    <xf numFmtId="0" fontId="14" fillId="0" borderId="51" xfId="61" applyFont="1" applyBorder="1" applyAlignment="1" applyProtection="1">
      <alignment horizontal="center" vertical="top"/>
      <protection hidden="1"/>
    </xf>
    <xf numFmtId="0" fontId="14" fillId="0" borderId="51" xfId="61" applyFont="1" applyBorder="1" applyAlignment="1">
      <alignment horizontal="center"/>
      <protection/>
    </xf>
    <xf numFmtId="0" fontId="14" fillId="0" borderId="51" xfId="61" applyFont="1" applyBorder="1" applyAlignment="1">
      <alignment/>
      <protection/>
    </xf>
    <xf numFmtId="0" fontId="6" fillId="0" borderId="52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vertical="center" wrapText="1"/>
    </xf>
    <xf numFmtId="0" fontId="6" fillId="0" borderId="55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1" fillId="0" borderId="52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horizontal="left" vertical="center" shrinkToFit="1"/>
    </xf>
    <xf numFmtId="0" fontId="2" fillId="0" borderId="39" xfId="0" applyFont="1" applyFill="1" applyBorder="1" applyAlignment="1">
      <alignment horizontal="left" vertical="center" shrinkToFit="1"/>
    </xf>
    <xf numFmtId="0" fontId="2" fillId="0" borderId="40" xfId="0" applyFont="1" applyFill="1" applyBorder="1" applyAlignment="1">
      <alignment horizontal="left" vertical="center" shrinkToFit="1"/>
    </xf>
    <xf numFmtId="0" fontId="6" fillId="0" borderId="57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0" fillId="0" borderId="18" xfId="0" applyFill="1" applyBorder="1" applyAlignment="1" applyProtection="1">
      <alignment horizontal="center" vertical="top" wrapText="1"/>
      <protection hidden="1"/>
    </xf>
    <xf numFmtId="0" fontId="2" fillId="0" borderId="49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1" fillId="0" borderId="3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18" xfId="0" applyFill="1" applyBorder="1" applyAlignment="1" applyProtection="1">
      <alignment horizontal="right" wrapText="1"/>
      <protection hidden="1"/>
    </xf>
    <xf numFmtId="49" fontId="6" fillId="0" borderId="0" xfId="0" applyNumberFormat="1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>
      <alignment horizontal="right"/>
    </xf>
    <xf numFmtId="0" fontId="3" fillId="0" borderId="60" xfId="0" applyFont="1" applyFill="1" applyBorder="1" applyAlignment="1">
      <alignment horizontal="right"/>
    </xf>
    <xf numFmtId="0" fontId="6" fillId="0" borderId="61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wrapText="1"/>
    </xf>
    <xf numFmtId="0" fontId="1" fillId="0" borderId="63" xfId="0" applyFont="1" applyFill="1" applyBorder="1" applyAlignment="1">
      <alignment wrapText="1"/>
    </xf>
    <xf numFmtId="0" fontId="1" fillId="0" borderId="61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wrapText="1"/>
    </xf>
    <xf numFmtId="0" fontId="1" fillId="0" borderId="66" xfId="0" applyFont="1" applyFill="1" applyBorder="1" applyAlignment="1">
      <alignment wrapText="1"/>
    </xf>
    <xf numFmtId="0" fontId="0" fillId="33" borderId="18" xfId="0" applyFont="1" applyFill="1" applyBorder="1" applyAlignment="1">
      <alignment horizontal="center" vertical="top" wrapText="1"/>
    </xf>
    <xf numFmtId="0" fontId="1" fillId="0" borderId="62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0" fontId="1" fillId="0" borderId="69" xfId="0" applyFont="1" applyFill="1" applyBorder="1" applyAlignment="1">
      <alignment vertical="center" wrapText="1"/>
    </xf>
    <xf numFmtId="0" fontId="11" fillId="0" borderId="61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10" fillId="0" borderId="61" xfId="0" applyFont="1" applyFill="1" applyBorder="1" applyAlignment="1">
      <alignment horizontal="left" vertical="center" wrapText="1"/>
    </xf>
    <xf numFmtId="0" fontId="10" fillId="0" borderId="70" xfId="0" applyFont="1" applyFill="1" applyBorder="1" applyAlignment="1">
      <alignment horizontal="left" vertical="center" wrapText="1"/>
    </xf>
    <xf numFmtId="0" fontId="0" fillId="0" borderId="71" xfId="0" applyFont="1" applyFill="1" applyBorder="1" applyAlignment="1">
      <alignment horizontal="left" vertical="center" wrapText="1"/>
    </xf>
    <xf numFmtId="0" fontId="10" fillId="0" borderId="72" xfId="0" applyFont="1" applyFill="1" applyBorder="1" applyAlignment="1">
      <alignment horizontal="left" vertical="center" wrapText="1"/>
    </xf>
    <xf numFmtId="0" fontId="0" fillId="0" borderId="73" xfId="0" applyFont="1" applyFill="1" applyBorder="1" applyAlignment="1">
      <alignment horizontal="left" vertical="center" wrapText="1"/>
    </xf>
    <xf numFmtId="0" fontId="10" fillId="0" borderId="64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30" xfId="0" applyNumberFormat="1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left" vertical="center" wrapText="1"/>
    </xf>
    <xf numFmtId="0" fontId="0" fillId="0" borderId="6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right" vertical="center"/>
    </xf>
    <xf numFmtId="0" fontId="8" fillId="0" borderId="62" xfId="0" applyFont="1" applyFill="1" applyBorder="1" applyAlignment="1">
      <alignment horizontal="left" vertical="center" wrapText="1"/>
    </xf>
    <xf numFmtId="0" fontId="9" fillId="0" borderId="0" xfId="61" applyFont="1" applyAlignment="1">
      <alignment/>
      <protection/>
    </xf>
    <xf numFmtId="0" fontId="20" fillId="0" borderId="0" xfId="61" applyFont="1" applyBorder="1" applyAlignment="1">
      <alignment horizontal="justify" vertical="top" wrapText="1"/>
      <protection/>
    </xf>
    <xf numFmtId="0" fontId="14" fillId="0" borderId="0" xfId="61" applyFont="1" applyAlignment="1">
      <alignment/>
      <protection/>
    </xf>
    <xf numFmtId="4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2 2 2 2" xfId="59"/>
    <cellStyle name="Normal 3" xfId="60"/>
    <cellStyle name="Normal_TFI-OSIG" xfId="61"/>
    <cellStyle name="Normal_TFI-POD" xfId="62"/>
    <cellStyle name="Note" xfId="63"/>
    <cellStyle name="Obično_Knjiga2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mario.lucic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BreakPreview" zoomScaleSheetLayoutView="100" workbookViewId="0" topLeftCell="A1">
      <selection activeCell="J25" sqref="J25"/>
    </sheetView>
  </sheetViews>
  <sheetFormatPr defaultColWidth="9.140625" defaultRowHeight="12.75"/>
  <cols>
    <col min="1" max="2" width="9.140625" style="120" customWidth="1"/>
    <col min="3" max="3" width="12.00390625" style="22" customWidth="1"/>
    <col min="4" max="5" width="9.140625" style="22" customWidth="1"/>
    <col min="6" max="6" width="12.00390625" style="22" customWidth="1"/>
    <col min="7" max="7" width="12.7109375" style="22" customWidth="1"/>
    <col min="8" max="8" width="15.00390625" style="22" customWidth="1"/>
    <col min="9" max="9" width="16.140625" style="22" customWidth="1"/>
    <col min="10" max="10" width="23.8515625" style="22" customWidth="1"/>
    <col min="11" max="16384" width="9.140625" style="22" customWidth="1"/>
  </cols>
  <sheetData>
    <row r="1" spans="2:10" ht="12.75">
      <c r="B1" s="119" t="s">
        <v>70</v>
      </c>
      <c r="C1" s="63"/>
      <c r="D1" s="63"/>
      <c r="E1" s="63"/>
      <c r="F1" s="63"/>
      <c r="G1" s="63"/>
      <c r="H1" s="63"/>
      <c r="I1" s="63"/>
      <c r="J1" s="63"/>
    </row>
    <row r="2" spans="2:10" ht="12.75" customHeight="1">
      <c r="B2" s="172" t="s">
        <v>300</v>
      </c>
      <c r="C2" s="172"/>
      <c r="D2" s="172"/>
      <c r="E2" s="173"/>
      <c r="F2" s="106" t="s">
        <v>399</v>
      </c>
      <c r="G2" s="23"/>
      <c r="H2" s="24" t="s">
        <v>233</v>
      </c>
      <c r="I2" s="106" t="s">
        <v>400</v>
      </c>
      <c r="J2" s="121"/>
    </row>
    <row r="3" spans="2:10" ht="12.75">
      <c r="B3" s="25"/>
      <c r="C3" s="25"/>
      <c r="D3" s="25"/>
      <c r="E3" s="25"/>
      <c r="F3" s="26"/>
      <c r="G3" s="26"/>
      <c r="H3" s="25"/>
      <c r="I3" s="25"/>
      <c r="J3" s="122"/>
    </row>
    <row r="4" spans="2:10" ht="39.75" customHeight="1">
      <c r="B4" s="174" t="s">
        <v>366</v>
      </c>
      <c r="C4" s="174"/>
      <c r="D4" s="174"/>
      <c r="E4" s="174"/>
      <c r="F4" s="174"/>
      <c r="G4" s="174"/>
      <c r="H4" s="174"/>
      <c r="I4" s="174"/>
      <c r="J4" s="174"/>
    </row>
    <row r="5" spans="2:10" ht="12.75">
      <c r="B5" s="27"/>
      <c r="C5" s="28"/>
      <c r="D5" s="28"/>
      <c r="E5" s="28"/>
      <c r="F5" s="29"/>
      <c r="G5" s="64"/>
      <c r="H5" s="30"/>
      <c r="I5" s="31"/>
      <c r="J5" s="123"/>
    </row>
    <row r="6" spans="2:10" ht="12.75">
      <c r="B6" s="175" t="s">
        <v>150</v>
      </c>
      <c r="C6" s="176"/>
      <c r="D6" s="170" t="s">
        <v>378</v>
      </c>
      <c r="E6" s="171"/>
      <c r="F6" s="41"/>
      <c r="G6" s="41"/>
      <c r="H6" s="41"/>
      <c r="I6" s="41"/>
      <c r="J6" s="41"/>
    </row>
    <row r="7" spans="2:10" ht="12.75">
      <c r="B7" s="35"/>
      <c r="C7" s="35"/>
      <c r="D7" s="27"/>
      <c r="E7" s="27"/>
      <c r="F7" s="41"/>
      <c r="G7" s="41"/>
      <c r="H7" s="41"/>
      <c r="I7" s="41"/>
      <c r="J7" s="41"/>
    </row>
    <row r="8" spans="2:10" ht="12.75" customHeight="1">
      <c r="B8" s="168" t="s">
        <v>71</v>
      </c>
      <c r="C8" s="169"/>
      <c r="D8" s="170" t="s">
        <v>379</v>
      </c>
      <c r="E8" s="171"/>
      <c r="F8" s="41"/>
      <c r="G8" s="41"/>
      <c r="H8" s="41"/>
      <c r="I8" s="41"/>
      <c r="J8" s="27"/>
    </row>
    <row r="9" spans="2:10" ht="12.75">
      <c r="B9" s="55"/>
      <c r="C9" s="55"/>
      <c r="D9" s="32"/>
      <c r="E9" s="27"/>
      <c r="F9" s="27"/>
      <c r="G9" s="27"/>
      <c r="H9" s="27"/>
      <c r="I9" s="27"/>
      <c r="J9" s="27"/>
    </row>
    <row r="10" spans="2:10" ht="12.75" customHeight="1">
      <c r="B10" s="182" t="s">
        <v>1</v>
      </c>
      <c r="C10" s="183"/>
      <c r="D10" s="170" t="s">
        <v>380</v>
      </c>
      <c r="E10" s="171"/>
      <c r="F10" s="27"/>
      <c r="G10" s="27"/>
      <c r="H10" s="27"/>
      <c r="I10" s="27"/>
      <c r="J10" s="27"/>
    </row>
    <row r="11" spans="2:10" ht="12.75">
      <c r="B11" s="183"/>
      <c r="C11" s="183"/>
      <c r="D11" s="27"/>
      <c r="E11" s="27"/>
      <c r="F11" s="27"/>
      <c r="G11" s="27"/>
      <c r="H11" s="27"/>
      <c r="I11" s="27"/>
      <c r="J11" s="27"/>
    </row>
    <row r="12" spans="2:10" ht="12.75">
      <c r="B12" s="175" t="s">
        <v>72</v>
      </c>
      <c r="C12" s="176"/>
      <c r="D12" s="177" t="s">
        <v>381</v>
      </c>
      <c r="E12" s="178"/>
      <c r="F12" s="178"/>
      <c r="G12" s="178"/>
      <c r="H12" s="178"/>
      <c r="I12" s="178"/>
      <c r="J12" s="179"/>
    </row>
    <row r="13" spans="2:10" ht="15.75">
      <c r="B13" s="180"/>
      <c r="C13" s="181"/>
      <c r="D13" s="181"/>
      <c r="E13" s="33"/>
      <c r="F13" s="33"/>
      <c r="G13" s="33"/>
      <c r="H13" s="33"/>
      <c r="I13" s="33"/>
      <c r="J13" s="33"/>
    </row>
    <row r="14" spans="2:10" ht="12.75">
      <c r="B14" s="35"/>
      <c r="C14" s="35"/>
      <c r="D14" s="34"/>
      <c r="E14" s="27"/>
      <c r="F14" s="27"/>
      <c r="G14" s="27"/>
      <c r="H14" s="27"/>
      <c r="I14" s="27"/>
      <c r="J14" s="27"/>
    </row>
    <row r="15" spans="2:10" ht="12.75">
      <c r="B15" s="175" t="s">
        <v>190</v>
      </c>
      <c r="C15" s="176"/>
      <c r="D15" s="184" t="s">
        <v>382</v>
      </c>
      <c r="E15" s="185"/>
      <c r="F15" s="27"/>
      <c r="G15" s="177" t="s">
        <v>383</v>
      </c>
      <c r="H15" s="178"/>
      <c r="I15" s="178"/>
      <c r="J15" s="179"/>
    </row>
    <row r="16" spans="2:10" ht="12.75">
      <c r="B16" s="35"/>
      <c r="C16" s="35"/>
      <c r="D16" s="27"/>
      <c r="E16" s="27"/>
      <c r="F16" s="27"/>
      <c r="G16" s="27"/>
      <c r="H16" s="27"/>
      <c r="I16" s="27"/>
      <c r="J16" s="27"/>
    </row>
    <row r="17" spans="2:10" ht="12.75">
      <c r="B17" s="175" t="s">
        <v>191</v>
      </c>
      <c r="C17" s="176"/>
      <c r="D17" s="177" t="s">
        <v>394</v>
      </c>
      <c r="E17" s="178"/>
      <c r="F17" s="178"/>
      <c r="G17" s="178"/>
      <c r="H17" s="178"/>
      <c r="I17" s="178"/>
      <c r="J17" s="179"/>
    </row>
    <row r="18" spans="2:10" ht="12.75">
      <c r="B18" s="35"/>
      <c r="C18" s="35"/>
      <c r="D18" s="27"/>
      <c r="E18" s="27"/>
      <c r="F18" s="27"/>
      <c r="G18" s="27"/>
      <c r="H18" s="27"/>
      <c r="I18" s="27"/>
      <c r="J18" s="27"/>
    </row>
    <row r="19" spans="2:10" ht="12.75">
      <c r="B19" s="175" t="s">
        <v>192</v>
      </c>
      <c r="C19" s="176"/>
      <c r="D19" s="186"/>
      <c r="E19" s="187"/>
      <c r="F19" s="187"/>
      <c r="G19" s="187"/>
      <c r="H19" s="187"/>
      <c r="I19" s="187"/>
      <c r="J19" s="188"/>
    </row>
    <row r="20" spans="2:10" ht="12.75">
      <c r="B20" s="35"/>
      <c r="C20" s="35"/>
      <c r="D20" s="34"/>
      <c r="E20" s="27"/>
      <c r="F20" s="27"/>
      <c r="G20" s="27"/>
      <c r="H20" s="27"/>
      <c r="I20" s="27"/>
      <c r="J20" s="27"/>
    </row>
    <row r="21" spans="2:10" ht="12.75">
      <c r="B21" s="175" t="s">
        <v>193</v>
      </c>
      <c r="C21" s="176"/>
      <c r="D21" s="189" t="s">
        <v>384</v>
      </c>
      <c r="E21" s="190"/>
      <c r="F21" s="190"/>
      <c r="G21" s="190"/>
      <c r="H21" s="190"/>
      <c r="I21" s="190"/>
      <c r="J21" s="191"/>
    </row>
    <row r="22" spans="2:10" ht="12.75">
      <c r="B22" s="35"/>
      <c r="C22" s="35"/>
      <c r="D22" s="34"/>
      <c r="E22" s="27"/>
      <c r="F22" s="27"/>
      <c r="G22" s="27"/>
      <c r="H22" s="27"/>
      <c r="I22" s="27"/>
      <c r="J22" s="27"/>
    </row>
    <row r="23" spans="2:10" ht="12.75">
      <c r="B23" s="175" t="s">
        <v>73</v>
      </c>
      <c r="C23" s="176"/>
      <c r="D23" s="107">
        <v>133</v>
      </c>
      <c r="E23" s="177" t="s">
        <v>383</v>
      </c>
      <c r="F23" s="194"/>
      <c r="G23" s="195"/>
      <c r="H23" s="192"/>
      <c r="I23" s="193"/>
      <c r="J23" s="36"/>
    </row>
    <row r="24" spans="2:10" ht="12.75">
      <c r="B24" s="35"/>
      <c r="C24" s="35"/>
      <c r="D24" s="27"/>
      <c r="E24" s="37"/>
      <c r="F24" s="37"/>
      <c r="G24" s="37"/>
      <c r="H24" s="37"/>
      <c r="I24" s="27"/>
      <c r="J24" s="27"/>
    </row>
    <row r="25" spans="2:10" ht="12.75">
      <c r="B25" s="175" t="s">
        <v>74</v>
      </c>
      <c r="C25" s="176"/>
      <c r="D25" s="107">
        <v>21</v>
      </c>
      <c r="E25" s="177" t="s">
        <v>385</v>
      </c>
      <c r="F25" s="194"/>
      <c r="G25" s="194"/>
      <c r="H25" s="195"/>
      <c r="I25" s="65" t="s">
        <v>75</v>
      </c>
      <c r="J25" s="118">
        <v>2255</v>
      </c>
    </row>
    <row r="26" spans="2:10" ht="12.75">
      <c r="B26" s="35"/>
      <c r="C26" s="35"/>
      <c r="D26" s="27"/>
      <c r="E26" s="37"/>
      <c r="F26" s="37"/>
      <c r="G26" s="37"/>
      <c r="H26" s="35"/>
      <c r="I26" s="35" t="s">
        <v>367</v>
      </c>
      <c r="J26" s="34"/>
    </row>
    <row r="27" spans="2:10" ht="12.75">
      <c r="B27" s="175" t="s">
        <v>195</v>
      </c>
      <c r="C27" s="176"/>
      <c r="D27" s="108" t="s">
        <v>386</v>
      </c>
      <c r="E27" s="38"/>
      <c r="F27" s="66"/>
      <c r="G27" s="67"/>
      <c r="H27" s="175" t="s">
        <v>194</v>
      </c>
      <c r="I27" s="176"/>
      <c r="J27" s="109" t="s">
        <v>387</v>
      </c>
    </row>
    <row r="28" spans="2:10" ht="12.75">
      <c r="B28" s="35"/>
      <c r="C28" s="35"/>
      <c r="D28" s="27"/>
      <c r="E28" s="67"/>
      <c r="F28" s="67"/>
      <c r="G28" s="67"/>
      <c r="H28" s="67"/>
      <c r="I28" s="27"/>
      <c r="J28" s="124"/>
    </row>
    <row r="29" spans="2:10" ht="12.75">
      <c r="B29" s="196" t="s">
        <v>76</v>
      </c>
      <c r="C29" s="197"/>
      <c r="D29" s="198"/>
      <c r="E29" s="198"/>
      <c r="F29" s="199" t="s">
        <v>77</v>
      </c>
      <c r="G29" s="200"/>
      <c r="H29" s="200"/>
      <c r="I29" s="201" t="s">
        <v>78</v>
      </c>
      <c r="J29" s="201"/>
    </row>
    <row r="30" spans="2:10" ht="12.75">
      <c r="B30" s="66"/>
      <c r="C30" s="66"/>
      <c r="D30" s="66"/>
      <c r="E30" s="39"/>
      <c r="F30" s="27"/>
      <c r="G30" s="27"/>
      <c r="H30" s="27"/>
      <c r="I30" s="40"/>
      <c r="J30" s="124"/>
    </row>
    <row r="31" spans="2:10" ht="12.75">
      <c r="B31" s="202"/>
      <c r="C31" s="203"/>
      <c r="D31" s="203"/>
      <c r="E31" s="204"/>
      <c r="F31" s="202"/>
      <c r="G31" s="203"/>
      <c r="H31" s="203"/>
      <c r="I31" s="205"/>
      <c r="J31" s="206"/>
    </row>
    <row r="32" spans="2:10" ht="12.75">
      <c r="B32" s="58"/>
      <c r="C32" s="58"/>
      <c r="D32" s="59"/>
      <c r="E32" s="207"/>
      <c r="F32" s="207"/>
      <c r="G32" s="207"/>
      <c r="H32" s="208"/>
      <c r="I32" s="39"/>
      <c r="J32" s="125"/>
    </row>
    <row r="33" spans="2:10" ht="12.75">
      <c r="B33" s="202"/>
      <c r="C33" s="203"/>
      <c r="D33" s="203"/>
      <c r="E33" s="204"/>
      <c r="F33" s="202"/>
      <c r="G33" s="203"/>
      <c r="H33" s="203"/>
      <c r="I33" s="205"/>
      <c r="J33" s="206"/>
    </row>
    <row r="34" spans="2:10" ht="12.75">
      <c r="B34" s="58"/>
      <c r="C34" s="58"/>
      <c r="D34" s="59"/>
      <c r="E34" s="60"/>
      <c r="F34" s="60"/>
      <c r="G34" s="60"/>
      <c r="H34" s="61"/>
      <c r="I34" s="39"/>
      <c r="J34" s="126"/>
    </row>
    <row r="35" spans="2:10" ht="12.75">
      <c r="B35" s="202"/>
      <c r="C35" s="203"/>
      <c r="D35" s="203"/>
      <c r="E35" s="204"/>
      <c r="F35" s="202"/>
      <c r="G35" s="203"/>
      <c r="H35" s="203"/>
      <c r="I35" s="205"/>
      <c r="J35" s="206"/>
    </row>
    <row r="36" spans="2:10" ht="12.75">
      <c r="B36" s="58"/>
      <c r="C36" s="58"/>
      <c r="D36" s="59"/>
      <c r="E36" s="60"/>
      <c r="F36" s="60"/>
      <c r="G36" s="60"/>
      <c r="H36" s="61"/>
      <c r="I36" s="39"/>
      <c r="J36" s="126"/>
    </row>
    <row r="37" spans="2:10" ht="12.75">
      <c r="B37" s="202"/>
      <c r="C37" s="203"/>
      <c r="D37" s="203"/>
      <c r="E37" s="204"/>
      <c r="F37" s="202"/>
      <c r="G37" s="203"/>
      <c r="H37" s="203"/>
      <c r="I37" s="205"/>
      <c r="J37" s="206"/>
    </row>
    <row r="38" spans="2:10" ht="12.75">
      <c r="B38" s="62"/>
      <c r="C38" s="62"/>
      <c r="D38" s="212"/>
      <c r="E38" s="213"/>
      <c r="F38" s="39"/>
      <c r="G38" s="212"/>
      <c r="H38" s="213"/>
      <c r="I38" s="39"/>
      <c r="J38" s="39"/>
    </row>
    <row r="39" spans="2:10" ht="12.75">
      <c r="B39" s="202"/>
      <c r="C39" s="203"/>
      <c r="D39" s="203"/>
      <c r="E39" s="204"/>
      <c r="F39" s="202"/>
      <c r="G39" s="203"/>
      <c r="H39" s="203"/>
      <c r="I39" s="205"/>
      <c r="J39" s="206"/>
    </row>
    <row r="40" spans="2:10" ht="12.75">
      <c r="B40" s="62"/>
      <c r="C40" s="62"/>
      <c r="D40" s="56"/>
      <c r="E40" s="57"/>
      <c r="F40" s="39"/>
      <c r="G40" s="56"/>
      <c r="H40" s="57"/>
      <c r="I40" s="39"/>
      <c r="J40" s="39"/>
    </row>
    <row r="41" spans="2:10" ht="12.75">
      <c r="B41" s="202"/>
      <c r="C41" s="203"/>
      <c r="D41" s="203"/>
      <c r="E41" s="204"/>
      <c r="F41" s="202"/>
      <c r="G41" s="203"/>
      <c r="H41" s="203"/>
      <c r="I41" s="205"/>
      <c r="J41" s="206"/>
    </row>
    <row r="42" spans="2:10" ht="12.75">
      <c r="B42" s="36"/>
      <c r="C42" s="52"/>
      <c r="D42" s="52"/>
      <c r="E42" s="52"/>
      <c r="F42" s="36"/>
      <c r="G42" s="52"/>
      <c r="H42" s="52"/>
      <c r="I42" s="53"/>
      <c r="J42" s="53"/>
    </row>
    <row r="43" spans="2:10" ht="12.75">
      <c r="B43" s="42"/>
      <c r="C43" s="42"/>
      <c r="D43" s="43"/>
      <c r="E43" s="44"/>
      <c r="F43" s="27"/>
      <c r="G43" s="43"/>
      <c r="H43" s="44"/>
      <c r="I43" s="27"/>
      <c r="J43" s="27"/>
    </row>
    <row r="44" spans="2:10" ht="12.75">
      <c r="B44" s="45"/>
      <c r="C44" s="45"/>
      <c r="D44" s="45"/>
      <c r="E44" s="32"/>
      <c r="F44" s="32"/>
      <c r="G44" s="45"/>
      <c r="H44" s="32"/>
      <c r="I44" s="32"/>
      <c r="J44" s="32"/>
    </row>
    <row r="45" spans="2:10" ht="12.75" customHeight="1">
      <c r="B45" s="182" t="s">
        <v>351</v>
      </c>
      <c r="C45" s="214"/>
      <c r="D45" s="205"/>
      <c r="E45" s="206"/>
      <c r="F45" s="27"/>
      <c r="G45" s="215"/>
      <c r="H45" s="203"/>
      <c r="I45" s="203"/>
      <c r="J45" s="204"/>
    </row>
    <row r="46" spans="2:10" ht="12.75">
      <c r="B46" s="42"/>
      <c r="C46" s="42"/>
      <c r="D46" s="216"/>
      <c r="E46" s="217"/>
      <c r="F46" s="27"/>
      <c r="G46" s="216"/>
      <c r="H46" s="218"/>
      <c r="I46" s="46"/>
      <c r="J46" s="46"/>
    </row>
    <row r="47" spans="2:10" ht="12.75" customHeight="1">
      <c r="B47" s="182" t="s">
        <v>79</v>
      </c>
      <c r="C47" s="214"/>
      <c r="D47" s="215" t="s">
        <v>391</v>
      </c>
      <c r="E47" s="221"/>
      <c r="F47" s="221"/>
      <c r="G47" s="221"/>
      <c r="H47" s="221"/>
      <c r="I47" s="221"/>
      <c r="J47" s="222"/>
    </row>
    <row r="48" spans="2:10" ht="12.75">
      <c r="B48" s="35"/>
      <c r="C48" s="35"/>
      <c r="D48" s="34" t="s">
        <v>151</v>
      </c>
      <c r="E48" s="27"/>
      <c r="F48" s="27"/>
      <c r="G48" s="27"/>
      <c r="H48" s="27"/>
      <c r="I48" s="27"/>
      <c r="J48" s="27"/>
    </row>
    <row r="49" spans="2:10" ht="12.75">
      <c r="B49" s="182" t="s">
        <v>152</v>
      </c>
      <c r="C49" s="214"/>
      <c r="D49" s="209" t="s">
        <v>393</v>
      </c>
      <c r="E49" s="220"/>
      <c r="F49" s="210"/>
      <c r="G49" s="27"/>
      <c r="H49" s="65" t="s">
        <v>153</v>
      </c>
      <c r="I49" s="209" t="s">
        <v>388</v>
      </c>
      <c r="J49" s="210"/>
    </row>
    <row r="50" spans="2:10" ht="12.75">
      <c r="B50" s="35"/>
      <c r="C50" s="35"/>
      <c r="D50" s="34"/>
      <c r="E50" s="27"/>
      <c r="F50" s="27"/>
      <c r="G50" s="27"/>
      <c r="H50" s="27"/>
      <c r="I50" s="27"/>
      <c r="J50" s="27"/>
    </row>
    <row r="51" spans="2:10" ht="12.75" customHeight="1">
      <c r="B51" s="182" t="s">
        <v>192</v>
      </c>
      <c r="C51" s="214"/>
      <c r="D51" s="219" t="s">
        <v>392</v>
      </c>
      <c r="E51" s="220"/>
      <c r="F51" s="220"/>
      <c r="G51" s="220"/>
      <c r="H51" s="220"/>
      <c r="I51" s="220"/>
      <c r="J51" s="210"/>
    </row>
    <row r="52" spans="2:10" ht="12.75">
      <c r="B52" s="35"/>
      <c r="C52" s="35"/>
      <c r="D52" s="27"/>
      <c r="E52" s="27"/>
      <c r="F52" s="27"/>
      <c r="G52" s="27"/>
      <c r="H52" s="27"/>
      <c r="I52" s="27"/>
      <c r="J52" s="27"/>
    </row>
    <row r="53" spans="2:10" ht="12.75">
      <c r="B53" s="175" t="s">
        <v>288</v>
      </c>
      <c r="C53" s="176"/>
      <c r="D53" s="209" t="s">
        <v>395</v>
      </c>
      <c r="E53" s="220"/>
      <c r="F53" s="220"/>
      <c r="G53" s="220"/>
      <c r="H53" s="220"/>
      <c r="I53" s="220"/>
      <c r="J53" s="179"/>
    </row>
    <row r="54" spans="2:10" ht="12.75">
      <c r="B54" s="32"/>
      <c r="C54" s="32"/>
      <c r="D54" s="211" t="s">
        <v>0</v>
      </c>
      <c r="E54" s="211"/>
      <c r="F54" s="211"/>
      <c r="G54" s="211"/>
      <c r="H54" s="211"/>
      <c r="I54" s="211"/>
      <c r="J54" s="116"/>
    </row>
    <row r="55" spans="2:10" ht="12.75">
      <c r="B55" s="32"/>
      <c r="C55" s="32"/>
      <c r="D55" s="47"/>
      <c r="E55" s="47"/>
      <c r="F55" s="47"/>
      <c r="G55" s="47"/>
      <c r="H55" s="47"/>
      <c r="I55" s="47"/>
      <c r="J55" s="116"/>
    </row>
    <row r="56" spans="2:10" ht="12.75">
      <c r="B56" s="32"/>
      <c r="C56" s="223" t="s">
        <v>80</v>
      </c>
      <c r="D56" s="224"/>
      <c r="E56" s="224"/>
      <c r="F56" s="224"/>
      <c r="G56" s="54"/>
      <c r="H56" s="54"/>
      <c r="I56" s="54"/>
      <c r="J56" s="127"/>
    </row>
    <row r="57" spans="2:10" ht="12.75">
      <c r="B57" s="32"/>
      <c r="C57" s="225" t="s">
        <v>398</v>
      </c>
      <c r="D57" s="226"/>
      <c r="E57" s="226"/>
      <c r="F57" s="226"/>
      <c r="G57" s="226"/>
      <c r="H57" s="226"/>
      <c r="I57" s="226"/>
      <c r="J57" s="226"/>
    </row>
    <row r="58" spans="2:10" ht="12.75">
      <c r="B58" s="32"/>
      <c r="C58" s="225" t="s">
        <v>368</v>
      </c>
      <c r="D58" s="226"/>
      <c r="E58" s="226"/>
      <c r="F58" s="226"/>
      <c r="G58" s="226"/>
      <c r="H58" s="226"/>
      <c r="I58" s="226"/>
      <c r="J58" s="127"/>
    </row>
    <row r="59" spans="2:10" ht="12.75">
      <c r="B59" s="32"/>
      <c r="C59" s="225" t="s">
        <v>369</v>
      </c>
      <c r="D59" s="226"/>
      <c r="E59" s="226"/>
      <c r="F59" s="226"/>
      <c r="G59" s="226"/>
      <c r="H59" s="226"/>
      <c r="I59" s="226"/>
      <c r="J59" s="226"/>
    </row>
    <row r="60" spans="2:10" ht="12.75">
      <c r="B60" s="32"/>
      <c r="C60" s="225" t="s">
        <v>370</v>
      </c>
      <c r="D60" s="226"/>
      <c r="E60" s="226"/>
      <c r="F60" s="226"/>
      <c r="G60" s="226"/>
      <c r="H60" s="226"/>
      <c r="I60" s="226"/>
      <c r="J60" s="226"/>
    </row>
    <row r="61" spans="1:10" s="113" customFormat="1" ht="12.75">
      <c r="A61" s="131"/>
      <c r="B61" s="128"/>
      <c r="C61" s="110"/>
      <c r="D61" s="110"/>
      <c r="E61" s="110"/>
      <c r="F61" s="110"/>
      <c r="G61" s="110"/>
      <c r="H61" s="111" t="s">
        <v>389</v>
      </c>
      <c r="I61" s="111"/>
      <c r="J61" s="112" t="s">
        <v>390</v>
      </c>
    </row>
    <row r="62" spans="1:10" s="113" customFormat="1" ht="12.75">
      <c r="A62" s="131"/>
      <c r="B62" s="128"/>
      <c r="C62" s="110"/>
      <c r="D62" s="110"/>
      <c r="E62" s="110"/>
      <c r="F62" s="110"/>
      <c r="G62" s="110"/>
      <c r="H62" s="111"/>
      <c r="I62" s="111"/>
      <c r="J62" s="112"/>
    </row>
    <row r="63" spans="1:10" s="113" customFormat="1" ht="12.75">
      <c r="A63" s="131"/>
      <c r="B63" s="128"/>
      <c r="C63" s="110"/>
      <c r="D63" s="110"/>
      <c r="E63" s="110"/>
      <c r="F63" s="110"/>
      <c r="G63" s="110"/>
      <c r="H63" s="111"/>
      <c r="I63" s="111"/>
      <c r="J63" s="112"/>
    </row>
    <row r="64" spans="1:10" s="113" customFormat="1" ht="13.5" thickBot="1">
      <c r="A64" s="131"/>
      <c r="B64" s="129" t="s">
        <v>81</v>
      </c>
      <c r="C64" s="39"/>
      <c r="D64" s="39"/>
      <c r="E64" s="39"/>
      <c r="F64" s="39"/>
      <c r="G64" s="39"/>
      <c r="H64" s="114" t="s">
        <v>396</v>
      </c>
      <c r="I64" s="115"/>
      <c r="J64" s="114" t="s">
        <v>397</v>
      </c>
    </row>
    <row r="65" spans="2:10" ht="12.75">
      <c r="B65" s="27"/>
      <c r="C65" s="27"/>
      <c r="D65" s="27"/>
      <c r="E65" s="27"/>
      <c r="F65" s="32" t="s">
        <v>154</v>
      </c>
      <c r="G65" s="66"/>
      <c r="H65" s="227" t="s">
        <v>155</v>
      </c>
      <c r="I65" s="228"/>
      <c r="J65" s="229"/>
    </row>
    <row r="66" spans="2:10" ht="12.75">
      <c r="B66" s="130"/>
      <c r="C66" s="130"/>
      <c r="D66" s="39"/>
      <c r="E66" s="39"/>
      <c r="F66" s="39"/>
      <c r="G66" s="39"/>
      <c r="H66" s="212"/>
      <c r="I66" s="213"/>
      <c r="J66" s="39"/>
    </row>
    <row r="67" spans="3:10" ht="12.75">
      <c r="C67" s="120"/>
      <c r="D67" s="120"/>
      <c r="E67" s="120"/>
      <c r="F67" s="120"/>
      <c r="G67" s="120"/>
      <c r="H67" s="120"/>
      <c r="I67" s="120"/>
      <c r="J67" s="120"/>
    </row>
  </sheetData>
  <sheetProtection/>
  <mergeCells count="73">
    <mergeCell ref="H66:I66"/>
    <mergeCell ref="C56:F56"/>
    <mergeCell ref="C57:J57"/>
    <mergeCell ref="C58:I58"/>
    <mergeCell ref="C59:J59"/>
    <mergeCell ref="C60:J60"/>
    <mergeCell ref="H65:J65"/>
    <mergeCell ref="D46:E46"/>
    <mergeCell ref="G46:H46"/>
    <mergeCell ref="B51:C51"/>
    <mergeCell ref="D51:J51"/>
    <mergeCell ref="B53:C53"/>
    <mergeCell ref="D53:J53"/>
    <mergeCell ref="B47:C47"/>
    <mergeCell ref="D47:J47"/>
    <mergeCell ref="B49:C49"/>
    <mergeCell ref="D49:F49"/>
    <mergeCell ref="I49:J49"/>
    <mergeCell ref="D54:I54"/>
    <mergeCell ref="D38:E38"/>
    <mergeCell ref="G38:H38"/>
    <mergeCell ref="B41:E41"/>
    <mergeCell ref="F41:H41"/>
    <mergeCell ref="I41:J41"/>
    <mergeCell ref="B45:C45"/>
    <mergeCell ref="D45:E45"/>
    <mergeCell ref="G45:J45"/>
    <mergeCell ref="B35:E35"/>
    <mergeCell ref="F35:H35"/>
    <mergeCell ref="I35:J35"/>
    <mergeCell ref="B37:E37"/>
    <mergeCell ref="F37:H37"/>
    <mergeCell ref="I37:J37"/>
    <mergeCell ref="B31:E31"/>
    <mergeCell ref="F31:H31"/>
    <mergeCell ref="I31:J31"/>
    <mergeCell ref="B39:E39"/>
    <mergeCell ref="F39:H39"/>
    <mergeCell ref="I39:J39"/>
    <mergeCell ref="E32:H32"/>
    <mergeCell ref="B33:E33"/>
    <mergeCell ref="F33:H33"/>
    <mergeCell ref="I33:J33"/>
    <mergeCell ref="H23:I23"/>
    <mergeCell ref="B25:C25"/>
    <mergeCell ref="E25:H25"/>
    <mergeCell ref="B29:E29"/>
    <mergeCell ref="F29:H29"/>
    <mergeCell ref="I29:J29"/>
    <mergeCell ref="B27:C27"/>
    <mergeCell ref="H27:I27"/>
    <mergeCell ref="B23:C23"/>
    <mergeCell ref="E23:G23"/>
    <mergeCell ref="D17:J17"/>
    <mergeCell ref="B19:C19"/>
    <mergeCell ref="D19:J19"/>
    <mergeCell ref="B21:C21"/>
    <mergeCell ref="D21:J21"/>
    <mergeCell ref="B17:C17"/>
    <mergeCell ref="G15:J15"/>
    <mergeCell ref="B13:D13"/>
    <mergeCell ref="B10:C11"/>
    <mergeCell ref="D10:E10"/>
    <mergeCell ref="B12:C12"/>
    <mergeCell ref="D12:J12"/>
    <mergeCell ref="B15:C15"/>
    <mergeCell ref="D15:E15"/>
    <mergeCell ref="B8:C8"/>
    <mergeCell ref="D8:E8"/>
    <mergeCell ref="B2:E2"/>
    <mergeCell ref="B4:J4"/>
    <mergeCell ref="B6:C6"/>
    <mergeCell ref="D6:E6"/>
  </mergeCells>
  <conditionalFormatting sqref="I30">
    <cfRule type="cellIs" priority="1" dxfId="4" operator="equal" stopIfTrue="1">
      <formula>"DA"</formula>
    </cfRule>
  </conditionalFormatting>
  <dataValidations count="1">
    <dataValidation allowBlank="1" sqref="A1:IV65536"/>
  </dataValidations>
  <hyperlinks>
    <hyperlink ref="D21" r:id="rId1" display="www.crosig.hr"/>
    <hyperlink ref="D51" r:id="rId2" display="mario.lucic@crosig.hr"/>
  </hyperlinks>
  <printOptions/>
  <pageMargins left="0.75" right="0.75" top="1" bottom="1" header="0.5" footer="0.5"/>
  <pageSetup horizontalDpi="600" verticalDpi="600" orientation="portrait" paperSize="9" scale="64" r:id="rId3"/>
  <ignoredErrors>
    <ignoredError sqref="D6:E10 J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134"/>
  <sheetViews>
    <sheetView view="pageBreakPreview" zoomScaleSheetLayoutView="100" zoomScalePageLayoutView="0" workbookViewId="0" topLeftCell="A1">
      <selection activeCell="A12" sqref="A12:E12"/>
    </sheetView>
  </sheetViews>
  <sheetFormatPr defaultColWidth="9.140625" defaultRowHeight="12.75"/>
  <cols>
    <col min="1" max="4" width="9.140625" style="69" customWidth="1"/>
    <col min="5" max="5" width="20.8515625" style="69" customWidth="1"/>
    <col min="6" max="6" width="9.140625" style="69" customWidth="1"/>
    <col min="7" max="12" width="14.28125" style="69" customWidth="1"/>
    <col min="13" max="13" width="9.140625" style="69" customWidth="1"/>
    <col min="14" max="15" width="15.421875" style="69" bestFit="1" customWidth="1"/>
    <col min="16" max="16" width="16.421875" style="69" bestFit="1" customWidth="1"/>
    <col min="17" max="17" width="13.421875" style="69" bestFit="1" customWidth="1"/>
    <col min="18" max="19" width="14.421875" style="69" bestFit="1" customWidth="1"/>
    <col min="20" max="16384" width="9.140625" style="69" customWidth="1"/>
  </cols>
  <sheetData>
    <row r="1" spans="1:12" ht="12.75">
      <c r="A1" s="255" t="s">
        <v>204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68"/>
    </row>
    <row r="2" spans="1:12" ht="12.75">
      <c r="A2" s="257" t="s">
        <v>401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68"/>
    </row>
    <row r="3" spans="1:12" ht="17.25" customHeight="1">
      <c r="A3" s="154"/>
      <c r="B3" s="147"/>
      <c r="C3" s="147"/>
      <c r="D3" s="147"/>
      <c r="E3" s="147"/>
      <c r="F3" s="249"/>
      <c r="G3" s="249"/>
      <c r="H3" s="21"/>
      <c r="I3" s="147"/>
      <c r="J3" s="147"/>
      <c r="K3" s="259" t="s">
        <v>58</v>
      </c>
      <c r="L3" s="259"/>
    </row>
    <row r="4" spans="1:12" ht="12.75">
      <c r="A4" s="253" t="s">
        <v>2</v>
      </c>
      <c r="B4" s="254"/>
      <c r="C4" s="254"/>
      <c r="D4" s="254"/>
      <c r="E4" s="254"/>
      <c r="F4" s="253" t="s">
        <v>222</v>
      </c>
      <c r="G4" s="253" t="s">
        <v>373</v>
      </c>
      <c r="H4" s="254"/>
      <c r="I4" s="254"/>
      <c r="J4" s="253" t="s">
        <v>374</v>
      </c>
      <c r="K4" s="254"/>
      <c r="L4" s="254"/>
    </row>
    <row r="5" spans="1:12" ht="12.75">
      <c r="A5" s="254"/>
      <c r="B5" s="254"/>
      <c r="C5" s="254"/>
      <c r="D5" s="254"/>
      <c r="E5" s="254"/>
      <c r="F5" s="254"/>
      <c r="G5" s="75" t="s">
        <v>361</v>
      </c>
      <c r="H5" s="75" t="s">
        <v>362</v>
      </c>
      <c r="I5" s="75" t="s">
        <v>363</v>
      </c>
      <c r="J5" s="75" t="s">
        <v>361</v>
      </c>
      <c r="K5" s="75" t="s">
        <v>362</v>
      </c>
      <c r="L5" s="75" t="s">
        <v>363</v>
      </c>
    </row>
    <row r="6" spans="1:12" ht="12.75">
      <c r="A6" s="253">
        <v>1</v>
      </c>
      <c r="B6" s="253"/>
      <c r="C6" s="253"/>
      <c r="D6" s="253"/>
      <c r="E6" s="253"/>
      <c r="F6" s="76">
        <v>2</v>
      </c>
      <c r="G6" s="76">
        <v>3</v>
      </c>
      <c r="H6" s="76">
        <v>4</v>
      </c>
      <c r="I6" s="76" t="s">
        <v>56</v>
      </c>
      <c r="J6" s="76">
        <v>6</v>
      </c>
      <c r="K6" s="76">
        <v>7</v>
      </c>
      <c r="L6" s="76" t="s">
        <v>57</v>
      </c>
    </row>
    <row r="7" spans="1:12" ht="12.75">
      <c r="A7" s="250" t="s">
        <v>3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2"/>
    </row>
    <row r="8" spans="1:12" ht="12.75">
      <c r="A8" s="244" t="s">
        <v>156</v>
      </c>
      <c r="B8" s="247"/>
      <c r="C8" s="247"/>
      <c r="D8" s="245"/>
      <c r="E8" s="248"/>
      <c r="F8" s="9">
        <v>1</v>
      </c>
      <c r="G8" s="86">
        <f>G9+G10</f>
        <v>0</v>
      </c>
      <c r="H8" s="87">
        <f>H9+H10</f>
        <v>0</v>
      </c>
      <c r="I8" s="88">
        <f>IF((G8+H8)=SUM(I9:I10),(G8+H8),FALSE)</f>
        <v>0</v>
      </c>
      <c r="J8" s="86">
        <v>0</v>
      </c>
      <c r="K8" s="87">
        <v>0</v>
      </c>
      <c r="L8" s="88">
        <f>IF((J8+K8)=SUM(L9:L10),(J8+K8),FALSE)</f>
        <v>0</v>
      </c>
    </row>
    <row r="9" spans="1:12" ht="12.75">
      <c r="A9" s="236" t="s">
        <v>312</v>
      </c>
      <c r="B9" s="237"/>
      <c r="C9" s="237"/>
      <c r="D9" s="237"/>
      <c r="E9" s="238"/>
      <c r="F9" s="10">
        <v>2</v>
      </c>
      <c r="G9" s="89"/>
      <c r="H9" s="90"/>
      <c r="I9" s="91">
        <f>G9+H9</f>
        <v>0</v>
      </c>
      <c r="J9" s="89">
        <v>0</v>
      </c>
      <c r="K9" s="90">
        <v>0</v>
      </c>
      <c r="L9" s="91">
        <f>J9+K9</f>
        <v>0</v>
      </c>
    </row>
    <row r="10" spans="1:12" ht="12.75">
      <c r="A10" s="236" t="s">
        <v>313</v>
      </c>
      <c r="B10" s="237"/>
      <c r="C10" s="237"/>
      <c r="D10" s="237"/>
      <c r="E10" s="238"/>
      <c r="F10" s="10">
        <v>3</v>
      </c>
      <c r="G10" s="89"/>
      <c r="H10" s="90"/>
      <c r="I10" s="91">
        <f>G10+H10</f>
        <v>0</v>
      </c>
      <c r="J10" s="89">
        <v>0</v>
      </c>
      <c r="K10" s="90">
        <v>0</v>
      </c>
      <c r="L10" s="91">
        <f>J10+K10</f>
        <v>0</v>
      </c>
    </row>
    <row r="11" spans="1:26" ht="12.75">
      <c r="A11" s="230" t="s">
        <v>157</v>
      </c>
      <c r="B11" s="231"/>
      <c r="C11" s="231"/>
      <c r="D11" s="237"/>
      <c r="E11" s="238"/>
      <c r="F11" s="10">
        <v>4</v>
      </c>
      <c r="G11" s="92">
        <f>G12+G13</f>
        <v>0</v>
      </c>
      <c r="H11" s="93">
        <f>H12+H13</f>
        <v>27168185.499999985</v>
      </c>
      <c r="I11" s="91">
        <f>+G11+H11</f>
        <v>27168185.499999985</v>
      </c>
      <c r="J11" s="92">
        <f>+J12+J13</f>
        <v>0</v>
      </c>
      <c r="K11" s="93">
        <f>+K12+K13</f>
        <v>25364123.78999999</v>
      </c>
      <c r="L11" s="91">
        <f>+J11+K11</f>
        <v>25364123.78999999</v>
      </c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</row>
    <row r="12" spans="1:25" ht="12.75">
      <c r="A12" s="236" t="s">
        <v>314</v>
      </c>
      <c r="B12" s="237"/>
      <c r="C12" s="237"/>
      <c r="D12" s="237"/>
      <c r="E12" s="238"/>
      <c r="F12" s="10">
        <v>5</v>
      </c>
      <c r="G12" s="89"/>
      <c r="H12" s="90"/>
      <c r="I12" s="91">
        <f aca="true" t="shared" si="0" ref="I12:I75">+G12+H12</f>
        <v>0</v>
      </c>
      <c r="J12" s="89">
        <v>0</v>
      </c>
      <c r="K12" s="90">
        <v>0</v>
      </c>
      <c r="L12" s="91">
        <f aca="true" t="shared" si="1" ref="L12:L57">+J12+K12</f>
        <v>0</v>
      </c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</row>
    <row r="13" spans="1:25" ht="12.75">
      <c r="A13" s="236" t="s">
        <v>315</v>
      </c>
      <c r="B13" s="237"/>
      <c r="C13" s="237"/>
      <c r="D13" s="237"/>
      <c r="E13" s="238"/>
      <c r="F13" s="10">
        <v>6</v>
      </c>
      <c r="G13" s="89">
        <v>0</v>
      </c>
      <c r="H13" s="90">
        <v>27168185.499999985</v>
      </c>
      <c r="I13" s="91">
        <f t="shared" si="0"/>
        <v>27168185.499999985</v>
      </c>
      <c r="J13" s="89">
        <v>0</v>
      </c>
      <c r="K13" s="90">
        <v>25364123.78999999</v>
      </c>
      <c r="L13" s="91">
        <f t="shared" si="1"/>
        <v>25364123.78999999</v>
      </c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</row>
    <row r="14" spans="1:25" ht="12.75">
      <c r="A14" s="230" t="s">
        <v>158</v>
      </c>
      <c r="B14" s="231"/>
      <c r="C14" s="231"/>
      <c r="D14" s="237"/>
      <c r="E14" s="238"/>
      <c r="F14" s="10">
        <v>7</v>
      </c>
      <c r="G14" s="92">
        <f>G15+G16+G17</f>
        <v>1678</v>
      </c>
      <c r="H14" s="93">
        <f>H15+H16+H17</f>
        <v>474800381.65999967</v>
      </c>
      <c r="I14" s="91">
        <f t="shared" si="0"/>
        <v>474802059.65999967</v>
      </c>
      <c r="J14" s="92">
        <f>+J15+J16+J17</f>
        <v>7947.999999999999</v>
      </c>
      <c r="K14" s="93">
        <f>+K15+K16+K17</f>
        <v>474087910.95999974</v>
      </c>
      <c r="L14" s="91">
        <f t="shared" si="1"/>
        <v>474095858.95999974</v>
      </c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</row>
    <row r="15" spans="1:25" ht="12.75">
      <c r="A15" s="236" t="s">
        <v>316</v>
      </c>
      <c r="B15" s="237"/>
      <c r="C15" s="237"/>
      <c r="D15" s="237"/>
      <c r="E15" s="238"/>
      <c r="F15" s="10">
        <v>8</v>
      </c>
      <c r="G15" s="89">
        <v>0</v>
      </c>
      <c r="H15" s="90">
        <v>435944519.5600001</v>
      </c>
      <c r="I15" s="91">
        <f t="shared" si="0"/>
        <v>435944519.5600001</v>
      </c>
      <c r="J15" s="89">
        <v>1805</v>
      </c>
      <c r="K15" s="90">
        <v>433285375.25000024</v>
      </c>
      <c r="L15" s="91">
        <f t="shared" si="1"/>
        <v>433287180.25000024</v>
      </c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</row>
    <row r="16" spans="1:25" ht="12.75">
      <c r="A16" s="236" t="s">
        <v>317</v>
      </c>
      <c r="B16" s="237"/>
      <c r="C16" s="237"/>
      <c r="D16" s="237"/>
      <c r="E16" s="238"/>
      <c r="F16" s="10">
        <v>9</v>
      </c>
      <c r="G16" s="89">
        <v>1678</v>
      </c>
      <c r="H16" s="90">
        <v>29286741.540000014</v>
      </c>
      <c r="I16" s="91">
        <f t="shared" si="0"/>
        <v>29288419.540000014</v>
      </c>
      <c r="J16" s="89">
        <v>6142.999999999999</v>
      </c>
      <c r="K16" s="90">
        <v>28062230.17999999</v>
      </c>
      <c r="L16" s="91">
        <f t="shared" si="1"/>
        <v>28068373.17999999</v>
      </c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</row>
    <row r="17" spans="1:25" ht="12.75">
      <c r="A17" s="236" t="s">
        <v>318</v>
      </c>
      <c r="B17" s="237"/>
      <c r="C17" s="237"/>
      <c r="D17" s="237"/>
      <c r="E17" s="238"/>
      <c r="F17" s="10">
        <v>10</v>
      </c>
      <c r="G17" s="89">
        <v>0</v>
      </c>
      <c r="H17" s="90">
        <v>9569120.55999952</v>
      </c>
      <c r="I17" s="91">
        <f t="shared" si="0"/>
        <v>9569120.55999952</v>
      </c>
      <c r="J17" s="89">
        <v>0</v>
      </c>
      <c r="K17" s="90">
        <v>12740305.529999522</v>
      </c>
      <c r="L17" s="91">
        <f t="shared" si="1"/>
        <v>12740305.529999522</v>
      </c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</row>
    <row r="18" spans="1:25" ht="12.75">
      <c r="A18" s="230" t="s">
        <v>159</v>
      </c>
      <c r="B18" s="231"/>
      <c r="C18" s="231"/>
      <c r="D18" s="237"/>
      <c r="E18" s="238"/>
      <c r="F18" s="10">
        <v>11</v>
      </c>
      <c r="G18" s="92">
        <f aca="true" t="shared" si="2" ref="G18:L18">G19+G20+G24+G43</f>
        <v>2692294346.9800005</v>
      </c>
      <c r="H18" s="93">
        <f t="shared" si="2"/>
        <v>4833920055.09</v>
      </c>
      <c r="I18" s="91">
        <f t="shared" si="2"/>
        <v>7526214402.070001</v>
      </c>
      <c r="J18" s="92">
        <f t="shared" si="2"/>
        <v>2723450202.28</v>
      </c>
      <c r="K18" s="93">
        <f t="shared" si="2"/>
        <v>4816840571.46</v>
      </c>
      <c r="L18" s="91">
        <f t="shared" si="2"/>
        <v>7540290773.740001</v>
      </c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</row>
    <row r="19" spans="1:25" ht="25.5" customHeight="1">
      <c r="A19" s="230" t="s">
        <v>319</v>
      </c>
      <c r="B19" s="231"/>
      <c r="C19" s="231"/>
      <c r="D19" s="237"/>
      <c r="E19" s="238"/>
      <c r="F19" s="10">
        <v>12</v>
      </c>
      <c r="G19" s="89">
        <v>0</v>
      </c>
      <c r="H19" s="90">
        <v>414922600</v>
      </c>
      <c r="I19" s="91">
        <f t="shared" si="0"/>
        <v>414922600</v>
      </c>
      <c r="J19" s="89">
        <v>0</v>
      </c>
      <c r="K19" s="90">
        <v>351926505.26</v>
      </c>
      <c r="L19" s="91">
        <f t="shared" si="1"/>
        <v>351926505.26</v>
      </c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</row>
    <row r="20" spans="1:25" ht="21" customHeight="1">
      <c r="A20" s="230" t="s">
        <v>160</v>
      </c>
      <c r="B20" s="231"/>
      <c r="C20" s="231"/>
      <c r="D20" s="237"/>
      <c r="E20" s="238"/>
      <c r="F20" s="10">
        <v>13</v>
      </c>
      <c r="G20" s="92">
        <f>G21+G22+G23</f>
        <v>0</v>
      </c>
      <c r="H20" s="93">
        <f>H21+H22+H23</f>
        <v>315311466.01</v>
      </c>
      <c r="I20" s="91">
        <f t="shared" si="0"/>
        <v>315311466.01</v>
      </c>
      <c r="J20" s="92">
        <f>+J21+J22+J23</f>
        <v>0</v>
      </c>
      <c r="K20" s="93">
        <f>+K21+K22+K23</f>
        <v>315541571.88</v>
      </c>
      <c r="L20" s="91">
        <f t="shared" si="1"/>
        <v>315541571.88</v>
      </c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</row>
    <row r="21" spans="1:25" ht="12.75">
      <c r="A21" s="236" t="s">
        <v>320</v>
      </c>
      <c r="B21" s="237"/>
      <c r="C21" s="237"/>
      <c r="D21" s="237"/>
      <c r="E21" s="238"/>
      <c r="F21" s="10">
        <v>14</v>
      </c>
      <c r="G21" s="89">
        <v>0</v>
      </c>
      <c r="H21" s="90">
        <v>281623173.19</v>
      </c>
      <c r="I21" s="91">
        <f t="shared" si="0"/>
        <v>281623173.19</v>
      </c>
      <c r="J21" s="89">
        <v>0</v>
      </c>
      <c r="K21" s="90">
        <v>281853279.06</v>
      </c>
      <c r="L21" s="91">
        <f t="shared" si="1"/>
        <v>281853279.06</v>
      </c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</row>
    <row r="22" spans="1:25" ht="12.75">
      <c r="A22" s="236" t="s">
        <v>321</v>
      </c>
      <c r="B22" s="237"/>
      <c r="C22" s="237"/>
      <c r="D22" s="237"/>
      <c r="E22" s="238"/>
      <c r="F22" s="10">
        <v>15</v>
      </c>
      <c r="G22" s="89">
        <v>0</v>
      </c>
      <c r="H22" s="90">
        <v>5688292.82</v>
      </c>
      <c r="I22" s="91">
        <f t="shared" si="0"/>
        <v>5688292.82</v>
      </c>
      <c r="J22" s="89">
        <v>0</v>
      </c>
      <c r="K22" s="90">
        <v>5688292.82</v>
      </c>
      <c r="L22" s="91">
        <f t="shared" si="1"/>
        <v>5688292.82</v>
      </c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</row>
    <row r="23" spans="1:25" ht="12.75">
      <c r="A23" s="236" t="s">
        <v>322</v>
      </c>
      <c r="B23" s="237"/>
      <c r="C23" s="237"/>
      <c r="D23" s="237"/>
      <c r="E23" s="238"/>
      <c r="F23" s="10">
        <v>16</v>
      </c>
      <c r="G23" s="89">
        <v>0</v>
      </c>
      <c r="H23" s="90">
        <v>28000000</v>
      </c>
      <c r="I23" s="91">
        <f t="shared" si="0"/>
        <v>28000000</v>
      </c>
      <c r="J23" s="89">
        <v>0</v>
      </c>
      <c r="K23" s="90">
        <v>28000000</v>
      </c>
      <c r="L23" s="91">
        <f t="shared" si="1"/>
        <v>28000000</v>
      </c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</row>
    <row r="24" spans="1:25" ht="12.75">
      <c r="A24" s="230" t="s">
        <v>161</v>
      </c>
      <c r="B24" s="231"/>
      <c r="C24" s="231"/>
      <c r="D24" s="237"/>
      <c r="E24" s="238"/>
      <c r="F24" s="10">
        <v>17</v>
      </c>
      <c r="G24" s="92">
        <f>G25+G28+G33+G39</f>
        <v>2692294346.9800005</v>
      </c>
      <c r="H24" s="93">
        <f>H25+H28+H33+H39</f>
        <v>4103685989.08</v>
      </c>
      <c r="I24" s="91">
        <f t="shared" si="0"/>
        <v>6795980336.06</v>
      </c>
      <c r="J24" s="92">
        <f>+J25+J28+J33+J39</f>
        <v>2723450202.28</v>
      </c>
      <c r="K24" s="93">
        <f>+K25+K28+K33+K39</f>
        <v>4149372494.3199997</v>
      </c>
      <c r="L24" s="91">
        <f t="shared" si="1"/>
        <v>6872822696.6</v>
      </c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</row>
    <row r="25" spans="1:25" ht="12.75">
      <c r="A25" s="236" t="s">
        <v>162</v>
      </c>
      <c r="B25" s="237"/>
      <c r="C25" s="237"/>
      <c r="D25" s="237"/>
      <c r="E25" s="238"/>
      <c r="F25" s="10">
        <v>18</v>
      </c>
      <c r="G25" s="92">
        <f>G26+G27</f>
        <v>1238341475.46</v>
      </c>
      <c r="H25" s="93">
        <f>H26+H27</f>
        <v>834672420.53</v>
      </c>
      <c r="I25" s="91">
        <f t="shared" si="0"/>
        <v>2073013895.99</v>
      </c>
      <c r="J25" s="92">
        <f>+SUM(J26:J27)</f>
        <v>1215824078.26</v>
      </c>
      <c r="K25" s="93">
        <f>+SUM(K26:K27)</f>
        <v>829083931.5400001</v>
      </c>
      <c r="L25" s="91">
        <f t="shared" si="1"/>
        <v>2044908009.8000002</v>
      </c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</row>
    <row r="26" spans="1:25" ht="22.5" customHeight="1">
      <c r="A26" s="236" t="s">
        <v>323</v>
      </c>
      <c r="B26" s="237"/>
      <c r="C26" s="237"/>
      <c r="D26" s="237"/>
      <c r="E26" s="238"/>
      <c r="F26" s="10">
        <v>19</v>
      </c>
      <c r="G26" s="89">
        <v>1238341475.46</v>
      </c>
      <c r="H26" s="90">
        <v>834672420.53</v>
      </c>
      <c r="I26" s="91">
        <f t="shared" si="0"/>
        <v>2073013895.99</v>
      </c>
      <c r="J26" s="89">
        <v>1215824078.26</v>
      </c>
      <c r="K26" s="90">
        <v>829083931.5400001</v>
      </c>
      <c r="L26" s="91">
        <f t="shared" si="1"/>
        <v>2044908009.8000002</v>
      </c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</row>
    <row r="27" spans="1:25" ht="12.75">
      <c r="A27" s="236" t="s">
        <v>324</v>
      </c>
      <c r="B27" s="237"/>
      <c r="C27" s="237"/>
      <c r="D27" s="237"/>
      <c r="E27" s="238"/>
      <c r="F27" s="10">
        <v>20</v>
      </c>
      <c r="G27" s="89">
        <v>0</v>
      </c>
      <c r="H27" s="90">
        <v>0</v>
      </c>
      <c r="I27" s="91">
        <f t="shared" si="0"/>
        <v>0</v>
      </c>
      <c r="J27" s="89">
        <v>0</v>
      </c>
      <c r="K27" s="90">
        <v>0</v>
      </c>
      <c r="L27" s="91">
        <f t="shared" si="1"/>
        <v>0</v>
      </c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</row>
    <row r="28" spans="1:25" ht="12.75">
      <c r="A28" s="236" t="s">
        <v>163</v>
      </c>
      <c r="B28" s="237"/>
      <c r="C28" s="237"/>
      <c r="D28" s="237"/>
      <c r="E28" s="238"/>
      <c r="F28" s="10">
        <v>21</v>
      </c>
      <c r="G28" s="92">
        <f>SUM(G29:G32)</f>
        <v>1196064206.4800003</v>
      </c>
      <c r="H28" s="93">
        <f>SUM(H29:H32)</f>
        <v>2119741543.23</v>
      </c>
      <c r="I28" s="91">
        <f t="shared" si="0"/>
        <v>3315805749.71</v>
      </c>
      <c r="J28" s="92">
        <f>+J29+J30+J31+J32</f>
        <v>1212690185.8700001</v>
      </c>
      <c r="K28" s="93">
        <f>+K29+K30+K31+K32</f>
        <v>2106609318.1</v>
      </c>
      <c r="L28" s="91">
        <f t="shared" si="1"/>
        <v>3319299503.9700003</v>
      </c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</row>
    <row r="29" spans="1:25" ht="12.75">
      <c r="A29" s="236" t="s">
        <v>325</v>
      </c>
      <c r="B29" s="237"/>
      <c r="C29" s="237"/>
      <c r="D29" s="237"/>
      <c r="E29" s="238"/>
      <c r="F29" s="10">
        <v>22</v>
      </c>
      <c r="G29" s="89">
        <v>16398198.770000001</v>
      </c>
      <c r="H29" s="90">
        <v>419006914.23</v>
      </c>
      <c r="I29" s="91">
        <f t="shared" si="0"/>
        <v>435405113</v>
      </c>
      <c r="J29" s="89">
        <v>12237219.92</v>
      </c>
      <c r="K29" s="90">
        <v>433941830.76</v>
      </c>
      <c r="L29" s="91">
        <f t="shared" si="1"/>
        <v>446179050.68</v>
      </c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</row>
    <row r="30" spans="1:25" ht="24" customHeight="1">
      <c r="A30" s="236" t="s">
        <v>326</v>
      </c>
      <c r="B30" s="237"/>
      <c r="C30" s="237"/>
      <c r="D30" s="237"/>
      <c r="E30" s="238"/>
      <c r="F30" s="10">
        <v>23</v>
      </c>
      <c r="G30" s="89">
        <v>1179666007.7100003</v>
      </c>
      <c r="H30" s="90">
        <v>1663300562.43</v>
      </c>
      <c r="I30" s="91">
        <f t="shared" si="0"/>
        <v>2842966570.1400003</v>
      </c>
      <c r="J30" s="89">
        <v>1200452965.95</v>
      </c>
      <c r="K30" s="90">
        <v>1630482172.01</v>
      </c>
      <c r="L30" s="91">
        <f t="shared" si="1"/>
        <v>2830935137.96</v>
      </c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</row>
    <row r="31" spans="1:25" ht="12.75">
      <c r="A31" s="236" t="s">
        <v>327</v>
      </c>
      <c r="B31" s="237"/>
      <c r="C31" s="237"/>
      <c r="D31" s="237"/>
      <c r="E31" s="238"/>
      <c r="F31" s="10">
        <v>24</v>
      </c>
      <c r="G31" s="89">
        <v>0</v>
      </c>
      <c r="H31" s="90">
        <v>37434066.57000001</v>
      </c>
      <c r="I31" s="91">
        <f t="shared" si="0"/>
        <v>37434066.57000001</v>
      </c>
      <c r="J31" s="89">
        <v>0</v>
      </c>
      <c r="K31" s="90">
        <v>42185315.330000006</v>
      </c>
      <c r="L31" s="91">
        <f t="shared" si="1"/>
        <v>42185315.330000006</v>
      </c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</row>
    <row r="32" spans="1:25" ht="12.75">
      <c r="A32" s="236" t="s">
        <v>328</v>
      </c>
      <c r="B32" s="237"/>
      <c r="C32" s="237"/>
      <c r="D32" s="237"/>
      <c r="E32" s="238"/>
      <c r="F32" s="10">
        <v>25</v>
      </c>
      <c r="G32" s="89">
        <v>0</v>
      </c>
      <c r="H32" s="90">
        <v>0</v>
      </c>
      <c r="I32" s="91">
        <f t="shared" si="0"/>
        <v>0</v>
      </c>
      <c r="J32" s="89">
        <v>0</v>
      </c>
      <c r="K32" s="90">
        <v>0</v>
      </c>
      <c r="L32" s="91">
        <f t="shared" si="1"/>
        <v>0</v>
      </c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</row>
    <row r="33" spans="1:25" ht="12.75">
      <c r="A33" s="236" t="s">
        <v>164</v>
      </c>
      <c r="B33" s="237"/>
      <c r="C33" s="237"/>
      <c r="D33" s="237"/>
      <c r="E33" s="238"/>
      <c r="F33" s="10">
        <v>26</v>
      </c>
      <c r="G33" s="92">
        <f>SUM(G34:G38)</f>
        <v>0</v>
      </c>
      <c r="H33" s="93">
        <f>SUM(H34:H38)</f>
        <v>81594547.02</v>
      </c>
      <c r="I33" s="91">
        <f t="shared" si="0"/>
        <v>81594547.02</v>
      </c>
      <c r="J33" s="92">
        <f>+J34+J35+J36+J37+J38</f>
        <v>897913.8</v>
      </c>
      <c r="K33" s="93">
        <f>+K34+K35+K36+K37+K38</f>
        <v>44996904.35</v>
      </c>
      <c r="L33" s="91">
        <f t="shared" si="1"/>
        <v>45894818.15</v>
      </c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</row>
    <row r="34" spans="1:25" ht="12.75">
      <c r="A34" s="236" t="s">
        <v>329</v>
      </c>
      <c r="B34" s="237"/>
      <c r="C34" s="237"/>
      <c r="D34" s="237"/>
      <c r="E34" s="238"/>
      <c r="F34" s="10">
        <v>27</v>
      </c>
      <c r="G34" s="89">
        <v>0</v>
      </c>
      <c r="H34" s="90">
        <v>14385081.7</v>
      </c>
      <c r="I34" s="91">
        <f t="shared" si="0"/>
        <v>14385081.7</v>
      </c>
      <c r="J34" s="89">
        <v>0</v>
      </c>
      <c r="K34" s="90">
        <v>15415853.42</v>
      </c>
      <c r="L34" s="91">
        <f t="shared" si="1"/>
        <v>15415853.42</v>
      </c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</row>
    <row r="35" spans="1:25" ht="24" customHeight="1">
      <c r="A35" s="236" t="s">
        <v>330</v>
      </c>
      <c r="B35" s="237"/>
      <c r="C35" s="237"/>
      <c r="D35" s="237"/>
      <c r="E35" s="238"/>
      <c r="F35" s="10">
        <v>28</v>
      </c>
      <c r="G35" s="89">
        <v>0</v>
      </c>
      <c r="H35" s="90">
        <v>0</v>
      </c>
      <c r="I35" s="91">
        <f t="shared" si="0"/>
        <v>0</v>
      </c>
      <c r="J35" s="89">
        <v>0</v>
      </c>
      <c r="K35" s="90">
        <v>0</v>
      </c>
      <c r="L35" s="91">
        <f t="shared" si="1"/>
        <v>0</v>
      </c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</row>
    <row r="36" spans="1:25" ht="12.75">
      <c r="A36" s="236" t="s">
        <v>331</v>
      </c>
      <c r="B36" s="237"/>
      <c r="C36" s="237"/>
      <c r="D36" s="237"/>
      <c r="E36" s="238"/>
      <c r="F36" s="10">
        <v>29</v>
      </c>
      <c r="G36" s="89">
        <v>0</v>
      </c>
      <c r="H36" s="90">
        <v>1692204.5</v>
      </c>
      <c r="I36" s="91">
        <f t="shared" si="0"/>
        <v>1692204.5</v>
      </c>
      <c r="J36" s="89">
        <v>897913.8</v>
      </c>
      <c r="K36" s="90">
        <v>9054236.6</v>
      </c>
      <c r="L36" s="91">
        <f t="shared" si="1"/>
        <v>9952150.4</v>
      </c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</row>
    <row r="37" spans="1:25" ht="12.75">
      <c r="A37" s="236" t="s">
        <v>332</v>
      </c>
      <c r="B37" s="237"/>
      <c r="C37" s="237"/>
      <c r="D37" s="237"/>
      <c r="E37" s="238"/>
      <c r="F37" s="10">
        <v>30</v>
      </c>
      <c r="G37" s="89">
        <v>0</v>
      </c>
      <c r="H37" s="90">
        <v>65517260.82</v>
      </c>
      <c r="I37" s="91">
        <f t="shared" si="0"/>
        <v>65517260.82</v>
      </c>
      <c r="J37" s="89">
        <v>0</v>
      </c>
      <c r="K37" s="90">
        <v>20526814.330000002</v>
      </c>
      <c r="L37" s="91">
        <f t="shared" si="1"/>
        <v>20526814.330000002</v>
      </c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</row>
    <row r="38" spans="1:25" ht="12.75">
      <c r="A38" s="236" t="s">
        <v>333</v>
      </c>
      <c r="B38" s="237"/>
      <c r="C38" s="237"/>
      <c r="D38" s="237"/>
      <c r="E38" s="238"/>
      <c r="F38" s="10">
        <v>31</v>
      </c>
      <c r="G38" s="89">
        <v>0</v>
      </c>
      <c r="H38" s="90">
        <v>0</v>
      </c>
      <c r="I38" s="91">
        <f t="shared" si="0"/>
        <v>0</v>
      </c>
      <c r="J38" s="89">
        <v>0</v>
      </c>
      <c r="K38" s="90">
        <v>0</v>
      </c>
      <c r="L38" s="91">
        <f t="shared" si="1"/>
        <v>0</v>
      </c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</row>
    <row r="39" spans="1:25" ht="12.75">
      <c r="A39" s="236" t="s">
        <v>165</v>
      </c>
      <c r="B39" s="237"/>
      <c r="C39" s="237"/>
      <c r="D39" s="237"/>
      <c r="E39" s="238"/>
      <c r="F39" s="10">
        <v>32</v>
      </c>
      <c r="G39" s="92">
        <f>G40+G41+G42</f>
        <v>257888665.04</v>
      </c>
      <c r="H39" s="93">
        <f>H40+H41+H42</f>
        <v>1067677478.3</v>
      </c>
      <c r="I39" s="91">
        <f t="shared" si="0"/>
        <v>1325566143.34</v>
      </c>
      <c r="J39" s="92">
        <f>+J40+J41+J42</f>
        <v>294038024.35</v>
      </c>
      <c r="K39" s="93">
        <f>+K40+K41+K42</f>
        <v>1168682340.33</v>
      </c>
      <c r="L39" s="91">
        <f t="shared" si="1"/>
        <v>1462720364.6799998</v>
      </c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</row>
    <row r="40" spans="1:25" ht="12.75">
      <c r="A40" s="236" t="s">
        <v>334</v>
      </c>
      <c r="B40" s="237"/>
      <c r="C40" s="237"/>
      <c r="D40" s="237"/>
      <c r="E40" s="238"/>
      <c r="F40" s="10">
        <v>33</v>
      </c>
      <c r="G40" s="89">
        <v>230849826.48</v>
      </c>
      <c r="H40" s="90">
        <v>582558988.48</v>
      </c>
      <c r="I40" s="91">
        <f t="shared" si="0"/>
        <v>813408814.96</v>
      </c>
      <c r="J40" s="89">
        <v>228777916.68</v>
      </c>
      <c r="K40" s="90">
        <v>685640608.06</v>
      </c>
      <c r="L40" s="91">
        <f t="shared" si="1"/>
        <v>914418524.74</v>
      </c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</row>
    <row r="41" spans="1:25" ht="12.75">
      <c r="A41" s="236" t="s">
        <v>335</v>
      </c>
      <c r="B41" s="237"/>
      <c r="C41" s="237"/>
      <c r="D41" s="237"/>
      <c r="E41" s="238"/>
      <c r="F41" s="10">
        <v>34</v>
      </c>
      <c r="G41" s="89">
        <v>27038838.560000002</v>
      </c>
      <c r="H41" s="90">
        <v>485118489.82</v>
      </c>
      <c r="I41" s="91">
        <f t="shared" si="0"/>
        <v>512157328.38</v>
      </c>
      <c r="J41" s="89">
        <v>65260107.67</v>
      </c>
      <c r="K41" s="90">
        <v>483041732.27000004</v>
      </c>
      <c r="L41" s="91">
        <f t="shared" si="1"/>
        <v>548301839.94</v>
      </c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</row>
    <row r="42" spans="1:25" ht="12.75">
      <c r="A42" s="236" t="s">
        <v>336</v>
      </c>
      <c r="B42" s="237"/>
      <c r="C42" s="237"/>
      <c r="D42" s="237"/>
      <c r="E42" s="238"/>
      <c r="F42" s="10">
        <v>35</v>
      </c>
      <c r="G42" s="89">
        <v>0</v>
      </c>
      <c r="H42" s="90">
        <v>0</v>
      </c>
      <c r="I42" s="91">
        <f t="shared" si="0"/>
        <v>0</v>
      </c>
      <c r="J42" s="89">
        <v>0</v>
      </c>
      <c r="K42" s="90">
        <v>0</v>
      </c>
      <c r="L42" s="91">
        <f t="shared" si="1"/>
        <v>0</v>
      </c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</row>
    <row r="43" spans="1:25" ht="24" customHeight="1">
      <c r="A43" s="230" t="s">
        <v>188</v>
      </c>
      <c r="B43" s="231"/>
      <c r="C43" s="231"/>
      <c r="D43" s="237"/>
      <c r="E43" s="238"/>
      <c r="F43" s="10">
        <v>36</v>
      </c>
      <c r="G43" s="89"/>
      <c r="H43" s="90"/>
      <c r="I43" s="91">
        <f t="shared" si="0"/>
        <v>0</v>
      </c>
      <c r="J43" s="89">
        <v>0</v>
      </c>
      <c r="K43" s="90">
        <v>0</v>
      </c>
      <c r="L43" s="91">
        <f t="shared" si="1"/>
        <v>0</v>
      </c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</row>
    <row r="44" spans="1:25" ht="24" customHeight="1">
      <c r="A44" s="230" t="s">
        <v>189</v>
      </c>
      <c r="B44" s="231"/>
      <c r="C44" s="231"/>
      <c r="D44" s="237"/>
      <c r="E44" s="238"/>
      <c r="F44" s="10">
        <v>37</v>
      </c>
      <c r="G44" s="89">
        <v>335664097.69</v>
      </c>
      <c r="H44" s="90"/>
      <c r="I44" s="91">
        <f t="shared" si="0"/>
        <v>335664097.69</v>
      </c>
      <c r="J44" s="89">
        <v>424611355.59</v>
      </c>
      <c r="K44" s="90">
        <v>0</v>
      </c>
      <c r="L44" s="91">
        <f t="shared" si="1"/>
        <v>424611355.59</v>
      </c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</row>
    <row r="45" spans="1:25" ht="12.75">
      <c r="A45" s="230" t="s">
        <v>166</v>
      </c>
      <c r="B45" s="231"/>
      <c r="C45" s="231"/>
      <c r="D45" s="237"/>
      <c r="E45" s="238"/>
      <c r="F45" s="10">
        <v>38</v>
      </c>
      <c r="G45" s="92">
        <f>SUM(G46:G52)</f>
        <v>941.4600000000028</v>
      </c>
      <c r="H45" s="93">
        <f>SUM(H46:H52)</f>
        <v>211957398.82999995</v>
      </c>
      <c r="I45" s="91">
        <f t="shared" si="0"/>
        <v>211958340.28999996</v>
      </c>
      <c r="J45" s="92">
        <f>+J46+J47+J48+J49+J50+J51+J52</f>
        <v>10554.780000000004</v>
      </c>
      <c r="K45" s="93">
        <f>+K46+K47+K48+K49+K50+K51+K52</f>
        <v>272839497.9</v>
      </c>
      <c r="L45" s="91">
        <f t="shared" si="1"/>
        <v>272850052.67999995</v>
      </c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</row>
    <row r="46" spans="1:25" ht="12.75">
      <c r="A46" s="236" t="s">
        <v>337</v>
      </c>
      <c r="B46" s="237"/>
      <c r="C46" s="237"/>
      <c r="D46" s="237"/>
      <c r="E46" s="238"/>
      <c r="F46" s="10">
        <v>39</v>
      </c>
      <c r="G46" s="89">
        <v>941.4599999999991</v>
      </c>
      <c r="H46" s="90">
        <v>28307977.080000006</v>
      </c>
      <c r="I46" s="91">
        <f t="shared" si="0"/>
        <v>28308918.540000007</v>
      </c>
      <c r="J46" s="89">
        <v>10554.78</v>
      </c>
      <c r="K46" s="90">
        <v>84593550.66000003</v>
      </c>
      <c r="L46" s="91">
        <f t="shared" si="1"/>
        <v>84604105.44000003</v>
      </c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</row>
    <row r="47" spans="1:25" ht="12.75">
      <c r="A47" s="236" t="s">
        <v>338</v>
      </c>
      <c r="B47" s="237"/>
      <c r="C47" s="237"/>
      <c r="D47" s="237"/>
      <c r="E47" s="238"/>
      <c r="F47" s="10">
        <v>40</v>
      </c>
      <c r="G47" s="89">
        <v>3.637978807091713E-12</v>
      </c>
      <c r="H47" s="90">
        <v>0</v>
      </c>
      <c r="I47" s="91">
        <f t="shared" si="0"/>
        <v>3.637978807091713E-12</v>
      </c>
      <c r="J47" s="89">
        <v>3.637978807091713E-12</v>
      </c>
      <c r="K47" s="90">
        <v>0</v>
      </c>
      <c r="L47" s="91">
        <f t="shared" si="1"/>
        <v>3.637978807091713E-12</v>
      </c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</row>
    <row r="48" spans="1:25" ht="12.75" customHeight="1">
      <c r="A48" s="236" t="s">
        <v>339</v>
      </c>
      <c r="B48" s="237"/>
      <c r="C48" s="237"/>
      <c r="D48" s="237"/>
      <c r="E48" s="238"/>
      <c r="F48" s="10">
        <v>41</v>
      </c>
      <c r="G48" s="89">
        <v>0</v>
      </c>
      <c r="H48" s="90">
        <v>183649421.74999994</v>
      </c>
      <c r="I48" s="91">
        <f t="shared" si="0"/>
        <v>183649421.74999994</v>
      </c>
      <c r="J48" s="89">
        <v>0</v>
      </c>
      <c r="K48" s="90">
        <v>188245947.23999998</v>
      </c>
      <c r="L48" s="91">
        <f t="shared" si="1"/>
        <v>188245947.23999998</v>
      </c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</row>
    <row r="49" spans="1:25" ht="21" customHeight="1">
      <c r="A49" s="236" t="s">
        <v>340</v>
      </c>
      <c r="B49" s="237"/>
      <c r="C49" s="237"/>
      <c r="D49" s="237"/>
      <c r="E49" s="238"/>
      <c r="F49" s="10">
        <v>42</v>
      </c>
      <c r="G49" s="89">
        <v>0</v>
      </c>
      <c r="H49" s="90">
        <v>0</v>
      </c>
      <c r="I49" s="91">
        <f t="shared" si="0"/>
        <v>0</v>
      </c>
      <c r="J49" s="89">
        <v>0</v>
      </c>
      <c r="K49" s="90">
        <v>0</v>
      </c>
      <c r="L49" s="91">
        <f t="shared" si="1"/>
        <v>0</v>
      </c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</row>
    <row r="50" spans="1:25" ht="12.75" customHeight="1">
      <c r="A50" s="236" t="s">
        <v>289</v>
      </c>
      <c r="B50" s="237"/>
      <c r="C50" s="237"/>
      <c r="D50" s="237"/>
      <c r="E50" s="238"/>
      <c r="F50" s="10">
        <v>43</v>
      </c>
      <c r="G50" s="89">
        <v>0</v>
      </c>
      <c r="H50" s="90">
        <v>0</v>
      </c>
      <c r="I50" s="91">
        <f t="shared" si="0"/>
        <v>0</v>
      </c>
      <c r="J50" s="89">
        <v>0</v>
      </c>
      <c r="K50" s="90">
        <v>0</v>
      </c>
      <c r="L50" s="91">
        <f t="shared" si="1"/>
        <v>0</v>
      </c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</row>
    <row r="51" spans="1:25" ht="12.75" customHeight="1">
      <c r="A51" s="236" t="s">
        <v>290</v>
      </c>
      <c r="B51" s="237"/>
      <c r="C51" s="237"/>
      <c r="D51" s="237"/>
      <c r="E51" s="238"/>
      <c r="F51" s="10">
        <v>44</v>
      </c>
      <c r="G51" s="89">
        <v>0</v>
      </c>
      <c r="H51" s="90">
        <v>0</v>
      </c>
      <c r="I51" s="91">
        <f t="shared" si="0"/>
        <v>0</v>
      </c>
      <c r="J51" s="89">
        <v>0</v>
      </c>
      <c r="K51" s="90">
        <v>0</v>
      </c>
      <c r="L51" s="91">
        <f t="shared" si="1"/>
        <v>0</v>
      </c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</row>
    <row r="52" spans="1:25" ht="21.75" customHeight="1">
      <c r="A52" s="236" t="s">
        <v>291</v>
      </c>
      <c r="B52" s="237"/>
      <c r="C52" s="237"/>
      <c r="D52" s="237"/>
      <c r="E52" s="238"/>
      <c r="F52" s="10">
        <v>45</v>
      </c>
      <c r="G52" s="89">
        <v>0</v>
      </c>
      <c r="H52" s="90">
        <v>0</v>
      </c>
      <c r="I52" s="91">
        <f t="shared" si="0"/>
        <v>0</v>
      </c>
      <c r="J52" s="89">
        <v>0</v>
      </c>
      <c r="K52" s="90">
        <v>0</v>
      </c>
      <c r="L52" s="91">
        <f t="shared" si="1"/>
        <v>0</v>
      </c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</row>
    <row r="53" spans="1:25" ht="12.75" customHeight="1">
      <c r="A53" s="230" t="s">
        <v>167</v>
      </c>
      <c r="B53" s="231"/>
      <c r="C53" s="231"/>
      <c r="D53" s="237"/>
      <c r="E53" s="238"/>
      <c r="F53" s="10">
        <v>46</v>
      </c>
      <c r="G53" s="92">
        <f>G54+G55</f>
        <v>511319.44</v>
      </c>
      <c r="H53" s="93">
        <f>H54+H55</f>
        <v>101824377.3</v>
      </c>
      <c r="I53" s="91">
        <f t="shared" si="0"/>
        <v>102335696.74</v>
      </c>
      <c r="J53" s="92">
        <f>+J54+J55</f>
        <v>511319.44</v>
      </c>
      <c r="K53" s="93">
        <f>+K54+K55</f>
        <v>105080216.23</v>
      </c>
      <c r="L53" s="91">
        <f t="shared" si="1"/>
        <v>105591535.67</v>
      </c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</row>
    <row r="54" spans="1:25" ht="12.75" customHeight="1">
      <c r="A54" s="236" t="s">
        <v>341</v>
      </c>
      <c r="B54" s="237"/>
      <c r="C54" s="237"/>
      <c r="D54" s="237"/>
      <c r="E54" s="238"/>
      <c r="F54" s="10">
        <v>47</v>
      </c>
      <c r="G54" s="89">
        <v>511319.44</v>
      </c>
      <c r="H54" s="90">
        <v>101283617.17</v>
      </c>
      <c r="I54" s="91">
        <f t="shared" si="0"/>
        <v>101794936.61</v>
      </c>
      <c r="J54" s="89">
        <v>511319.44</v>
      </c>
      <c r="K54" s="90">
        <v>101283617.17</v>
      </c>
      <c r="L54" s="91">
        <f t="shared" si="1"/>
        <v>101794936.61</v>
      </c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</row>
    <row r="55" spans="1:25" ht="12.75" customHeight="1">
      <c r="A55" s="236" t="s">
        <v>342</v>
      </c>
      <c r="B55" s="237"/>
      <c r="C55" s="237"/>
      <c r="D55" s="237"/>
      <c r="E55" s="238"/>
      <c r="F55" s="10">
        <v>48</v>
      </c>
      <c r="G55" s="89">
        <v>0</v>
      </c>
      <c r="H55" s="90">
        <v>540760.13</v>
      </c>
      <c r="I55" s="91">
        <f t="shared" si="0"/>
        <v>540760.13</v>
      </c>
      <c r="J55" s="89">
        <v>0</v>
      </c>
      <c r="K55" s="90">
        <v>3796599.06</v>
      </c>
      <c r="L55" s="91">
        <f t="shared" si="1"/>
        <v>3796599.06</v>
      </c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</row>
    <row r="56" spans="1:25" ht="12.75" customHeight="1">
      <c r="A56" s="230" t="s">
        <v>168</v>
      </c>
      <c r="B56" s="231"/>
      <c r="C56" s="231"/>
      <c r="D56" s="237"/>
      <c r="E56" s="238"/>
      <c r="F56" s="10">
        <v>49</v>
      </c>
      <c r="G56" s="92">
        <f>G57+G60+G61</f>
        <v>4027187.2299999995</v>
      </c>
      <c r="H56" s="93">
        <f>H57+H60+H61</f>
        <v>831092572.19</v>
      </c>
      <c r="I56" s="91">
        <f t="shared" si="0"/>
        <v>835119759.4200001</v>
      </c>
      <c r="J56" s="92">
        <f>+J57+J60+J61</f>
        <v>3722492.8299999996</v>
      </c>
      <c r="K56" s="93">
        <f>+K57+K60+K61</f>
        <v>1105300678.43</v>
      </c>
      <c r="L56" s="91">
        <f t="shared" si="1"/>
        <v>1109023171.26</v>
      </c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</row>
    <row r="57" spans="1:25" ht="12.75" customHeight="1">
      <c r="A57" s="230" t="s">
        <v>169</v>
      </c>
      <c r="B57" s="231"/>
      <c r="C57" s="231"/>
      <c r="D57" s="237"/>
      <c r="E57" s="238"/>
      <c r="F57" s="10">
        <v>50</v>
      </c>
      <c r="G57" s="92">
        <f>G58+G59</f>
        <v>466173.89999999997</v>
      </c>
      <c r="H57" s="93">
        <f>H58+H59</f>
        <v>490113094.16999996</v>
      </c>
      <c r="I57" s="91">
        <f t="shared" si="0"/>
        <v>490579268.06999993</v>
      </c>
      <c r="J57" s="92">
        <f>+SUM(J58:J59)</f>
        <v>242142.24</v>
      </c>
      <c r="K57" s="93">
        <f>+SUM(K58:K59)</f>
        <v>671637536.8900001</v>
      </c>
      <c r="L57" s="91">
        <f t="shared" si="1"/>
        <v>671879679.1300001</v>
      </c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</row>
    <row r="58" spans="1:25" ht="12.75" customHeight="1">
      <c r="A58" s="236" t="s">
        <v>292</v>
      </c>
      <c r="B58" s="237"/>
      <c r="C58" s="237"/>
      <c r="D58" s="237"/>
      <c r="E58" s="238"/>
      <c r="F58" s="10">
        <v>51</v>
      </c>
      <c r="G58" s="89">
        <v>0</v>
      </c>
      <c r="H58" s="90">
        <v>487979187.77</v>
      </c>
      <c r="I58" s="91">
        <f>+G58+H58</f>
        <v>487979187.77</v>
      </c>
      <c r="J58" s="89">
        <v>0</v>
      </c>
      <c r="K58" s="90">
        <v>669323009.2100002</v>
      </c>
      <c r="L58" s="91">
        <f>+J58+K58</f>
        <v>669323009.2100002</v>
      </c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</row>
    <row r="59" spans="1:25" ht="12.75" customHeight="1">
      <c r="A59" s="236" t="s">
        <v>275</v>
      </c>
      <c r="B59" s="237"/>
      <c r="C59" s="237"/>
      <c r="D59" s="237"/>
      <c r="E59" s="238"/>
      <c r="F59" s="10">
        <v>52</v>
      </c>
      <c r="G59" s="89">
        <v>466173.89999999997</v>
      </c>
      <c r="H59" s="90">
        <v>2133906.4</v>
      </c>
      <c r="I59" s="91">
        <f>+G59+H59</f>
        <v>2600080.3</v>
      </c>
      <c r="J59" s="89">
        <v>242142.24</v>
      </c>
      <c r="K59" s="90">
        <v>2314527.6799999997</v>
      </c>
      <c r="L59" s="91">
        <f>+J59+K59</f>
        <v>2556669.92</v>
      </c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</row>
    <row r="60" spans="1:25" ht="12.75" customHeight="1">
      <c r="A60" s="230" t="s">
        <v>276</v>
      </c>
      <c r="B60" s="231"/>
      <c r="C60" s="231"/>
      <c r="D60" s="237"/>
      <c r="E60" s="238"/>
      <c r="F60" s="10">
        <v>53</v>
      </c>
      <c r="G60" s="89">
        <v>0</v>
      </c>
      <c r="H60" s="90">
        <v>29773155.840000004</v>
      </c>
      <c r="I60" s="91">
        <f>+G60+H60</f>
        <v>29773155.840000004</v>
      </c>
      <c r="J60" s="89">
        <v>1759.16</v>
      </c>
      <c r="K60" s="90">
        <v>29451754.059999995</v>
      </c>
      <c r="L60" s="91">
        <f>+J60+K60</f>
        <v>29453513.219999995</v>
      </c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</row>
    <row r="61" spans="1:25" ht="12.75" customHeight="1">
      <c r="A61" s="230" t="s">
        <v>170</v>
      </c>
      <c r="B61" s="231"/>
      <c r="C61" s="231"/>
      <c r="D61" s="237"/>
      <c r="E61" s="238"/>
      <c r="F61" s="10">
        <v>54</v>
      </c>
      <c r="G61" s="92">
        <f>G62+G63+G64</f>
        <v>3561013.3299999996</v>
      </c>
      <c r="H61" s="93">
        <f>H62+H63+H64</f>
        <v>311206322.18000007</v>
      </c>
      <c r="I61" s="91">
        <f t="shared" si="0"/>
        <v>314767335.51000005</v>
      </c>
      <c r="J61" s="92">
        <f>+J62+J63+J64</f>
        <v>3478591.4299999997</v>
      </c>
      <c r="K61" s="93">
        <f>+K62+K63+K64</f>
        <v>404211387.48</v>
      </c>
      <c r="L61" s="91">
        <f aca="true" t="shared" si="3" ref="L61:L75">+J61+K61</f>
        <v>407689978.91</v>
      </c>
      <c r="N61" s="308"/>
      <c r="O61" s="308"/>
      <c r="P61" s="308"/>
      <c r="Q61" s="308"/>
      <c r="R61" s="308"/>
      <c r="S61" s="308"/>
      <c r="T61" s="308"/>
      <c r="U61" s="308"/>
      <c r="V61" s="308"/>
      <c r="W61" s="308"/>
      <c r="X61" s="308"/>
      <c r="Y61" s="308"/>
    </row>
    <row r="62" spans="1:25" ht="12.75" customHeight="1">
      <c r="A62" s="236" t="s">
        <v>286</v>
      </c>
      <c r="B62" s="237"/>
      <c r="C62" s="237"/>
      <c r="D62" s="237"/>
      <c r="E62" s="238"/>
      <c r="F62" s="10">
        <v>55</v>
      </c>
      <c r="G62" s="89">
        <v>0</v>
      </c>
      <c r="H62" s="90">
        <v>250034879.20000008</v>
      </c>
      <c r="I62" s="91">
        <f t="shared" si="0"/>
        <v>250034879.20000008</v>
      </c>
      <c r="J62" s="89">
        <v>0</v>
      </c>
      <c r="K62" s="90">
        <v>244506673.47</v>
      </c>
      <c r="L62" s="91">
        <f t="shared" si="3"/>
        <v>244506673.47</v>
      </c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</row>
    <row r="63" spans="1:25" ht="12.75" customHeight="1">
      <c r="A63" s="236" t="s">
        <v>287</v>
      </c>
      <c r="B63" s="237"/>
      <c r="C63" s="237"/>
      <c r="D63" s="237"/>
      <c r="E63" s="238"/>
      <c r="F63" s="10">
        <v>56</v>
      </c>
      <c r="G63" s="89">
        <v>686244.56</v>
      </c>
      <c r="H63" s="90">
        <v>4755792.28</v>
      </c>
      <c r="I63" s="91">
        <f t="shared" si="0"/>
        <v>5442036.84</v>
      </c>
      <c r="J63" s="89">
        <v>747077.44</v>
      </c>
      <c r="K63" s="90">
        <v>4961515.930000001</v>
      </c>
      <c r="L63" s="91">
        <f t="shared" si="3"/>
        <v>5708593.370000001</v>
      </c>
      <c r="N63" s="308"/>
      <c r="O63" s="308"/>
      <c r="P63" s="308"/>
      <c r="Q63" s="308"/>
      <c r="R63" s="308"/>
      <c r="S63" s="308"/>
      <c r="T63" s="308"/>
      <c r="U63" s="308"/>
      <c r="V63" s="308"/>
      <c r="W63" s="308"/>
      <c r="X63" s="308"/>
      <c r="Y63" s="308"/>
    </row>
    <row r="64" spans="1:25" ht="12.75" customHeight="1">
      <c r="A64" s="236" t="s">
        <v>343</v>
      </c>
      <c r="B64" s="237"/>
      <c r="C64" s="237"/>
      <c r="D64" s="237"/>
      <c r="E64" s="238"/>
      <c r="F64" s="10">
        <v>57</v>
      </c>
      <c r="G64" s="89">
        <v>2874768.7699999996</v>
      </c>
      <c r="H64" s="90">
        <v>56415650.7</v>
      </c>
      <c r="I64" s="91">
        <f t="shared" si="0"/>
        <v>59290419.47</v>
      </c>
      <c r="J64" s="89">
        <v>2731513.9899999998</v>
      </c>
      <c r="K64" s="90">
        <v>154743198.08000004</v>
      </c>
      <c r="L64" s="91">
        <f t="shared" si="3"/>
        <v>157474712.07000005</v>
      </c>
      <c r="N64" s="308"/>
      <c r="O64" s="308"/>
      <c r="P64" s="308"/>
      <c r="Q64" s="308"/>
      <c r="R64" s="308"/>
      <c r="S64" s="308"/>
      <c r="T64" s="308"/>
      <c r="U64" s="308"/>
      <c r="V64" s="308"/>
      <c r="W64" s="308"/>
      <c r="X64" s="308"/>
      <c r="Y64" s="308"/>
    </row>
    <row r="65" spans="1:25" ht="12.75" customHeight="1">
      <c r="A65" s="230" t="s">
        <v>171</v>
      </c>
      <c r="B65" s="231"/>
      <c r="C65" s="231"/>
      <c r="D65" s="237"/>
      <c r="E65" s="238"/>
      <c r="F65" s="10">
        <v>58</v>
      </c>
      <c r="G65" s="92">
        <f>G66+G70+G71</f>
        <v>9131111.940000001</v>
      </c>
      <c r="H65" s="93">
        <f>H66+H70+H71</f>
        <v>39349547.91</v>
      </c>
      <c r="I65" s="91">
        <f t="shared" si="0"/>
        <v>48480659.849999994</v>
      </c>
      <c r="J65" s="92">
        <f>+J66+J70+J71</f>
        <v>9991562.65</v>
      </c>
      <c r="K65" s="93">
        <f>+K66+K70+K71</f>
        <v>69298962.85000002</v>
      </c>
      <c r="L65" s="91">
        <f t="shared" si="3"/>
        <v>79290525.50000003</v>
      </c>
      <c r="N65" s="308"/>
      <c r="O65" s="308"/>
      <c r="P65" s="308"/>
      <c r="Q65" s="308"/>
      <c r="R65" s="308"/>
      <c r="S65" s="308"/>
      <c r="T65" s="308"/>
      <c r="U65" s="308"/>
      <c r="V65" s="308"/>
      <c r="W65" s="308"/>
      <c r="X65" s="308"/>
      <c r="Y65" s="308"/>
    </row>
    <row r="66" spans="1:25" ht="12.75" customHeight="1">
      <c r="A66" s="230" t="s">
        <v>172</v>
      </c>
      <c r="B66" s="231"/>
      <c r="C66" s="231"/>
      <c r="D66" s="237"/>
      <c r="E66" s="238"/>
      <c r="F66" s="10">
        <v>59</v>
      </c>
      <c r="G66" s="92">
        <f>G67+G68+G69</f>
        <v>9131111.940000001</v>
      </c>
      <c r="H66" s="93">
        <f>H67+H68+H69</f>
        <v>39243123.75</v>
      </c>
      <c r="I66" s="91">
        <f t="shared" si="0"/>
        <v>48374235.69</v>
      </c>
      <c r="J66" s="92">
        <f>+J67+J68+J69</f>
        <v>9991562.65</v>
      </c>
      <c r="K66" s="93">
        <f>+K67+K68+K69</f>
        <v>69192538.69000003</v>
      </c>
      <c r="L66" s="91">
        <f t="shared" si="3"/>
        <v>79184101.34000003</v>
      </c>
      <c r="N66" s="308"/>
      <c r="O66" s="308"/>
      <c r="P66" s="308"/>
      <c r="Q66" s="308"/>
      <c r="R66" s="308"/>
      <c r="S66" s="308"/>
      <c r="T66" s="308"/>
      <c r="U66" s="308"/>
      <c r="V66" s="308"/>
      <c r="W66" s="308"/>
      <c r="X66" s="308"/>
      <c r="Y66" s="308"/>
    </row>
    <row r="67" spans="1:25" ht="12.75" customHeight="1">
      <c r="A67" s="236" t="s">
        <v>344</v>
      </c>
      <c r="B67" s="237"/>
      <c r="C67" s="237"/>
      <c r="D67" s="237"/>
      <c r="E67" s="238"/>
      <c r="F67" s="10">
        <v>60</v>
      </c>
      <c r="G67" s="89">
        <v>4.656612873077393E-10</v>
      </c>
      <c r="H67" s="90">
        <v>39173082.88</v>
      </c>
      <c r="I67" s="91">
        <f t="shared" si="0"/>
        <v>39173082.88</v>
      </c>
      <c r="J67" s="89">
        <v>5.820766091346741E-10</v>
      </c>
      <c r="K67" s="90">
        <v>69130377.07000002</v>
      </c>
      <c r="L67" s="91">
        <f t="shared" si="3"/>
        <v>69130377.07000002</v>
      </c>
      <c r="N67" s="308"/>
      <c r="O67" s="308"/>
      <c r="P67" s="308"/>
      <c r="Q67" s="308"/>
      <c r="R67" s="308"/>
      <c r="S67" s="308"/>
      <c r="T67" s="308"/>
      <c r="U67" s="308"/>
      <c r="V67" s="308"/>
      <c r="W67" s="308"/>
      <c r="X67" s="308"/>
      <c r="Y67" s="308"/>
    </row>
    <row r="68" spans="1:25" ht="12.75" customHeight="1">
      <c r="A68" s="236" t="s">
        <v>345</v>
      </c>
      <c r="B68" s="237"/>
      <c r="C68" s="237"/>
      <c r="D68" s="237"/>
      <c r="E68" s="238"/>
      <c r="F68" s="10">
        <v>61</v>
      </c>
      <c r="G68" s="89">
        <v>9131111.940000001</v>
      </c>
      <c r="H68" s="90">
        <v>0</v>
      </c>
      <c r="I68" s="91">
        <f t="shared" si="0"/>
        <v>9131111.940000001</v>
      </c>
      <c r="J68" s="89">
        <v>9991562.65</v>
      </c>
      <c r="K68" s="90">
        <v>0</v>
      </c>
      <c r="L68" s="91">
        <f t="shared" si="3"/>
        <v>9991562.65</v>
      </c>
      <c r="N68" s="308"/>
      <c r="O68" s="308"/>
      <c r="P68" s="308"/>
      <c r="Q68" s="308"/>
      <c r="R68" s="308"/>
      <c r="S68" s="308"/>
      <c r="T68" s="308"/>
      <c r="U68" s="308"/>
      <c r="V68" s="308"/>
      <c r="W68" s="308"/>
      <c r="X68" s="308"/>
      <c r="Y68" s="308"/>
    </row>
    <row r="69" spans="1:25" ht="12.75" customHeight="1">
      <c r="A69" s="236" t="s">
        <v>346</v>
      </c>
      <c r="B69" s="237"/>
      <c r="C69" s="237"/>
      <c r="D69" s="237"/>
      <c r="E69" s="238"/>
      <c r="F69" s="10">
        <v>62</v>
      </c>
      <c r="G69" s="89">
        <v>0</v>
      </c>
      <c r="H69" s="90">
        <v>70040.87</v>
      </c>
      <c r="I69" s="91">
        <f t="shared" si="0"/>
        <v>70040.87</v>
      </c>
      <c r="J69" s="89">
        <v>0</v>
      </c>
      <c r="K69" s="90">
        <v>62161.62</v>
      </c>
      <c r="L69" s="91">
        <f t="shared" si="3"/>
        <v>62161.62</v>
      </c>
      <c r="N69" s="308"/>
      <c r="O69" s="308"/>
      <c r="P69" s="308"/>
      <c r="Q69" s="308"/>
      <c r="R69" s="308"/>
      <c r="S69" s="308"/>
      <c r="T69" s="308"/>
      <c r="U69" s="308"/>
      <c r="V69" s="308"/>
      <c r="W69" s="308"/>
      <c r="X69" s="308"/>
      <c r="Y69" s="308"/>
    </row>
    <row r="70" spans="1:25" ht="12.75" customHeight="1">
      <c r="A70" s="230" t="s">
        <v>347</v>
      </c>
      <c r="B70" s="231"/>
      <c r="C70" s="231"/>
      <c r="D70" s="237"/>
      <c r="E70" s="238"/>
      <c r="F70" s="10">
        <v>63</v>
      </c>
      <c r="G70" s="89"/>
      <c r="H70" s="90"/>
      <c r="I70" s="91">
        <f t="shared" si="0"/>
        <v>0</v>
      </c>
      <c r="J70" s="89"/>
      <c r="K70" s="90"/>
      <c r="L70" s="91">
        <f t="shared" si="3"/>
        <v>0</v>
      </c>
      <c r="N70" s="308"/>
      <c r="O70" s="308"/>
      <c r="P70" s="308"/>
      <c r="Q70" s="308"/>
      <c r="R70" s="308"/>
      <c r="S70" s="308"/>
      <c r="T70" s="308"/>
      <c r="U70" s="308"/>
      <c r="V70" s="308"/>
      <c r="W70" s="308"/>
      <c r="X70" s="308"/>
      <c r="Y70" s="308"/>
    </row>
    <row r="71" spans="1:25" ht="12.75" customHeight="1">
      <c r="A71" s="230" t="s">
        <v>348</v>
      </c>
      <c r="B71" s="231"/>
      <c r="C71" s="231"/>
      <c r="D71" s="237"/>
      <c r="E71" s="238"/>
      <c r="F71" s="10">
        <v>64</v>
      </c>
      <c r="G71" s="89">
        <v>0</v>
      </c>
      <c r="H71" s="90">
        <v>106424.16</v>
      </c>
      <c r="I71" s="91">
        <f t="shared" si="0"/>
        <v>106424.16</v>
      </c>
      <c r="J71" s="89"/>
      <c r="K71" s="90">
        <v>106424.16</v>
      </c>
      <c r="L71" s="91">
        <f t="shared" si="3"/>
        <v>106424.16</v>
      </c>
      <c r="N71" s="308"/>
      <c r="O71" s="308"/>
      <c r="P71" s="308"/>
      <c r="Q71" s="308"/>
      <c r="R71" s="308"/>
      <c r="S71" s="308"/>
      <c r="T71" s="308"/>
      <c r="U71" s="308"/>
      <c r="V71" s="308"/>
      <c r="W71" s="308"/>
      <c r="X71" s="308"/>
      <c r="Y71" s="308"/>
    </row>
    <row r="72" spans="1:25" ht="24.75" customHeight="1">
      <c r="A72" s="230" t="s">
        <v>173</v>
      </c>
      <c r="B72" s="231"/>
      <c r="C72" s="231"/>
      <c r="D72" s="237"/>
      <c r="E72" s="238"/>
      <c r="F72" s="10">
        <v>65</v>
      </c>
      <c r="G72" s="92">
        <f>G73+G74+G75</f>
        <v>-5.820766091346741E-11</v>
      </c>
      <c r="H72" s="93">
        <f>H73+H74+H75</f>
        <v>183388383.95000002</v>
      </c>
      <c r="I72" s="91">
        <f t="shared" si="0"/>
        <v>183388383.95000002</v>
      </c>
      <c r="J72" s="92">
        <f>+J73+J74+J75</f>
        <v>-5.820766091346741E-11</v>
      </c>
      <c r="K72" s="93">
        <f>+K73+K74+K75</f>
        <v>219896740.64000002</v>
      </c>
      <c r="L72" s="91">
        <f t="shared" si="3"/>
        <v>219896740.64000002</v>
      </c>
      <c r="N72" s="308"/>
      <c r="O72" s="308"/>
      <c r="P72" s="308"/>
      <c r="Q72" s="308"/>
      <c r="R72" s="308"/>
      <c r="S72" s="308"/>
      <c r="T72" s="308"/>
      <c r="U72" s="308"/>
      <c r="V72" s="308"/>
      <c r="W72" s="308"/>
      <c r="X72" s="308"/>
      <c r="Y72" s="308"/>
    </row>
    <row r="73" spans="1:25" ht="12.75" customHeight="1">
      <c r="A73" s="236" t="s">
        <v>349</v>
      </c>
      <c r="B73" s="237"/>
      <c r="C73" s="237"/>
      <c r="D73" s="237"/>
      <c r="E73" s="238"/>
      <c r="F73" s="10">
        <v>66</v>
      </c>
      <c r="G73" s="89">
        <v>0</v>
      </c>
      <c r="H73" s="90">
        <v>0</v>
      </c>
      <c r="I73" s="91">
        <f t="shared" si="0"/>
        <v>0</v>
      </c>
      <c r="J73" s="89">
        <v>0</v>
      </c>
      <c r="K73" s="90">
        <v>0</v>
      </c>
      <c r="L73" s="91">
        <f t="shared" si="3"/>
        <v>0</v>
      </c>
      <c r="N73" s="308"/>
      <c r="O73" s="308"/>
      <c r="P73" s="308"/>
      <c r="Q73" s="308"/>
      <c r="R73" s="308"/>
      <c r="S73" s="308"/>
      <c r="T73" s="308"/>
      <c r="U73" s="308"/>
      <c r="V73" s="308"/>
      <c r="W73" s="308"/>
      <c r="X73" s="308"/>
      <c r="Y73" s="308"/>
    </row>
    <row r="74" spans="1:25" ht="12.75" customHeight="1">
      <c r="A74" s="236" t="s">
        <v>350</v>
      </c>
      <c r="B74" s="237"/>
      <c r="C74" s="237"/>
      <c r="D74" s="237"/>
      <c r="E74" s="238"/>
      <c r="F74" s="10">
        <v>67</v>
      </c>
      <c r="G74" s="89">
        <v>0</v>
      </c>
      <c r="H74" s="90">
        <v>173911934.57</v>
      </c>
      <c r="I74" s="91">
        <f t="shared" si="0"/>
        <v>173911934.57</v>
      </c>
      <c r="J74" s="89">
        <v>0</v>
      </c>
      <c r="K74" s="90">
        <v>209313895.07000002</v>
      </c>
      <c r="L74" s="91">
        <f t="shared" si="3"/>
        <v>209313895.07000002</v>
      </c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308"/>
    </row>
    <row r="75" spans="1:25" ht="12.75" customHeight="1">
      <c r="A75" s="236" t="s">
        <v>364</v>
      </c>
      <c r="B75" s="237"/>
      <c r="C75" s="237"/>
      <c r="D75" s="237"/>
      <c r="E75" s="238"/>
      <c r="F75" s="10">
        <v>68</v>
      </c>
      <c r="G75" s="89">
        <v>-5.820766091346741E-11</v>
      </c>
      <c r="H75" s="90">
        <v>9476449.380000012</v>
      </c>
      <c r="I75" s="91">
        <f t="shared" si="0"/>
        <v>9476449.380000012</v>
      </c>
      <c r="J75" s="89">
        <v>-5.820766091346741E-11</v>
      </c>
      <c r="K75" s="90">
        <v>10582845.570000002</v>
      </c>
      <c r="L75" s="91">
        <f t="shared" si="3"/>
        <v>10582845.570000002</v>
      </c>
      <c r="N75" s="308"/>
      <c r="O75" s="308"/>
      <c r="P75" s="308"/>
      <c r="Q75" s="308"/>
      <c r="R75" s="308"/>
      <c r="S75" s="308"/>
      <c r="T75" s="308"/>
      <c r="U75" s="308"/>
      <c r="V75" s="308"/>
      <c r="W75" s="308"/>
      <c r="X75" s="308"/>
      <c r="Y75" s="308"/>
    </row>
    <row r="76" spans="1:25" ht="12.75" customHeight="1">
      <c r="A76" s="230" t="s">
        <v>174</v>
      </c>
      <c r="B76" s="231"/>
      <c r="C76" s="231"/>
      <c r="D76" s="237"/>
      <c r="E76" s="238"/>
      <c r="F76" s="10">
        <v>69</v>
      </c>
      <c r="G76" s="92">
        <f>G8+G11+G14+G18+G44+G45+G53+G56+G65+G72</f>
        <v>3041630682.7400007</v>
      </c>
      <c r="H76" s="93">
        <f>H8+H11+H14+H18+H44+H45+H53+H56+H65+H72</f>
        <v>6703500902.429999</v>
      </c>
      <c r="I76" s="91">
        <f>+G76+H76</f>
        <v>9745131585.17</v>
      </c>
      <c r="J76" s="92">
        <f>+J8+J11+J14+J18+J44+J45+J53+J56+J65+J72</f>
        <v>3162305435.5700006</v>
      </c>
      <c r="K76" s="93">
        <f>+K8+K11+K14+K18+K44+K45+K53+K56+K65+K72</f>
        <v>7088708702.26</v>
      </c>
      <c r="L76" s="91">
        <f>+J76+K76</f>
        <v>10251014137.830002</v>
      </c>
      <c r="N76" s="308"/>
      <c r="O76" s="308"/>
      <c r="P76" s="308"/>
      <c r="Q76" s="308"/>
      <c r="R76" s="308"/>
      <c r="S76" s="308"/>
      <c r="T76" s="308"/>
      <c r="U76" s="308"/>
      <c r="V76" s="308"/>
      <c r="W76" s="308"/>
      <c r="X76" s="308"/>
      <c r="Y76" s="308"/>
    </row>
    <row r="77" spans="1:25" ht="12.75" customHeight="1">
      <c r="A77" s="233" t="s">
        <v>33</v>
      </c>
      <c r="B77" s="234"/>
      <c r="C77" s="234"/>
      <c r="D77" s="239"/>
      <c r="E77" s="246"/>
      <c r="F77" s="11">
        <v>70</v>
      </c>
      <c r="G77" s="94">
        <v>90282226.71</v>
      </c>
      <c r="H77" s="95">
        <v>2030812803.43</v>
      </c>
      <c r="I77" s="96">
        <f>+G77+H77</f>
        <v>2121095030.14</v>
      </c>
      <c r="J77" s="94">
        <v>109606272.79</v>
      </c>
      <c r="K77" s="95">
        <v>2156081624.2499995</v>
      </c>
      <c r="L77" s="96">
        <f>+J77+K77</f>
        <v>2265687897.0399995</v>
      </c>
      <c r="N77" s="308"/>
      <c r="O77" s="308"/>
      <c r="P77" s="308"/>
      <c r="Q77" s="308"/>
      <c r="R77" s="308"/>
      <c r="S77" s="308"/>
      <c r="T77" s="308"/>
      <c r="U77" s="308"/>
      <c r="V77" s="308"/>
      <c r="W77" s="308"/>
      <c r="X77" s="308"/>
      <c r="Y77" s="308"/>
    </row>
    <row r="78" spans="1:16" ht="12.75">
      <c r="A78" s="149" t="s">
        <v>223</v>
      </c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8"/>
      <c r="N78" s="308"/>
      <c r="O78" s="308"/>
      <c r="P78" s="308"/>
    </row>
    <row r="79" spans="1:19" ht="12.75" customHeight="1">
      <c r="A79" s="244" t="s">
        <v>175</v>
      </c>
      <c r="B79" s="247"/>
      <c r="C79" s="247"/>
      <c r="D79" s="245"/>
      <c r="E79" s="248"/>
      <c r="F79" s="9">
        <v>71</v>
      </c>
      <c r="G79" s="86">
        <f>G80+G84+G85+G89+G93+G96</f>
        <v>293205091.28626007</v>
      </c>
      <c r="H79" s="87">
        <f>H80+H84+H85+H89+H93+H96</f>
        <v>2288926234.4579773</v>
      </c>
      <c r="I79" s="88">
        <f aca="true" t="shared" si="4" ref="I79:I128">+G79+H79</f>
        <v>2582131325.7442374</v>
      </c>
      <c r="J79" s="86">
        <f>J80+J84+J85+J89+J93+J96</f>
        <v>297916381.9908</v>
      </c>
      <c r="K79" s="87">
        <f>K80+K84+K85+K89+K93+K96</f>
        <v>2405260191.6582003</v>
      </c>
      <c r="L79" s="88">
        <f aca="true" t="shared" si="5" ref="L79:L128">+J79+K79</f>
        <v>2703176573.649</v>
      </c>
      <c r="N79" s="308"/>
      <c r="O79" s="308"/>
      <c r="P79" s="308"/>
      <c r="Q79" s="308"/>
      <c r="R79" s="308"/>
      <c r="S79" s="308"/>
    </row>
    <row r="80" spans="1:19" ht="12.75" customHeight="1">
      <c r="A80" s="230" t="s">
        <v>176</v>
      </c>
      <c r="B80" s="231"/>
      <c r="C80" s="231"/>
      <c r="D80" s="237"/>
      <c r="E80" s="238"/>
      <c r="F80" s="10">
        <v>72</v>
      </c>
      <c r="G80" s="92">
        <f>G81+G82+G83</f>
        <v>44288720</v>
      </c>
      <c r="H80" s="93">
        <f>H81+H82+H83</f>
        <v>557287080</v>
      </c>
      <c r="I80" s="91">
        <f t="shared" si="4"/>
        <v>601575800</v>
      </c>
      <c r="J80" s="92">
        <f>+SUM(J81:J83)</f>
        <v>44288720</v>
      </c>
      <c r="K80" s="93">
        <f>+SUM(K81:K83)</f>
        <v>557287080</v>
      </c>
      <c r="L80" s="91">
        <f t="shared" si="5"/>
        <v>601575800</v>
      </c>
      <c r="N80" s="308"/>
      <c r="O80" s="308"/>
      <c r="P80" s="308"/>
      <c r="Q80" s="308"/>
      <c r="R80" s="308"/>
      <c r="S80" s="308"/>
    </row>
    <row r="81" spans="1:19" ht="12.75" customHeight="1">
      <c r="A81" s="236" t="s">
        <v>34</v>
      </c>
      <c r="B81" s="237"/>
      <c r="C81" s="237"/>
      <c r="D81" s="237"/>
      <c r="E81" s="238"/>
      <c r="F81" s="10">
        <v>73</v>
      </c>
      <c r="G81" s="89">
        <v>44288720</v>
      </c>
      <c r="H81" s="90">
        <v>545037080</v>
      </c>
      <c r="I81" s="91">
        <f t="shared" si="4"/>
        <v>589325800</v>
      </c>
      <c r="J81" s="89">
        <v>44288720</v>
      </c>
      <c r="K81" s="90">
        <v>545037080</v>
      </c>
      <c r="L81" s="91">
        <f t="shared" si="5"/>
        <v>589325800</v>
      </c>
      <c r="N81" s="308"/>
      <c r="O81" s="308"/>
      <c r="P81" s="308"/>
      <c r="Q81" s="308"/>
      <c r="R81" s="308"/>
      <c r="S81" s="308"/>
    </row>
    <row r="82" spans="1:19" ht="12.75" customHeight="1">
      <c r="A82" s="236" t="s">
        <v>35</v>
      </c>
      <c r="B82" s="237"/>
      <c r="C82" s="237"/>
      <c r="D82" s="237"/>
      <c r="E82" s="238"/>
      <c r="F82" s="10">
        <v>74</v>
      </c>
      <c r="G82" s="89">
        <v>0</v>
      </c>
      <c r="H82" s="90">
        <v>12250000</v>
      </c>
      <c r="I82" s="91">
        <f t="shared" si="4"/>
        <v>12250000</v>
      </c>
      <c r="J82" s="89">
        <v>0</v>
      </c>
      <c r="K82" s="90">
        <v>12250000</v>
      </c>
      <c r="L82" s="91">
        <f t="shared" si="5"/>
        <v>12250000</v>
      </c>
      <c r="N82" s="308"/>
      <c r="O82" s="308"/>
      <c r="P82" s="308"/>
      <c r="Q82" s="308"/>
      <c r="R82" s="308"/>
      <c r="S82" s="308"/>
    </row>
    <row r="83" spans="1:19" ht="12.75" customHeight="1">
      <c r="A83" s="236" t="s">
        <v>36</v>
      </c>
      <c r="B83" s="237"/>
      <c r="C83" s="237"/>
      <c r="D83" s="237"/>
      <c r="E83" s="238"/>
      <c r="F83" s="10">
        <v>75</v>
      </c>
      <c r="G83" s="89">
        <v>0</v>
      </c>
      <c r="H83" s="90">
        <v>0</v>
      </c>
      <c r="I83" s="91">
        <f t="shared" si="4"/>
        <v>0</v>
      </c>
      <c r="J83" s="89">
        <v>0</v>
      </c>
      <c r="K83" s="90">
        <v>0</v>
      </c>
      <c r="L83" s="91">
        <f t="shared" si="5"/>
        <v>0</v>
      </c>
      <c r="N83" s="308"/>
      <c r="O83" s="308"/>
      <c r="P83" s="308"/>
      <c r="Q83" s="308"/>
      <c r="R83" s="308"/>
      <c r="S83" s="308"/>
    </row>
    <row r="84" spans="1:19" ht="12.75" customHeight="1">
      <c r="A84" s="230" t="s">
        <v>37</v>
      </c>
      <c r="B84" s="231"/>
      <c r="C84" s="231"/>
      <c r="D84" s="237"/>
      <c r="E84" s="238"/>
      <c r="F84" s="10">
        <v>76</v>
      </c>
      <c r="G84" s="89"/>
      <c r="H84" s="90">
        <v>681482525.25</v>
      </c>
      <c r="I84" s="91">
        <f t="shared" si="4"/>
        <v>681482525.25</v>
      </c>
      <c r="J84" s="89"/>
      <c r="K84" s="90">
        <v>681482525.25</v>
      </c>
      <c r="L84" s="91">
        <f t="shared" si="5"/>
        <v>681482525.25</v>
      </c>
      <c r="N84" s="308"/>
      <c r="O84" s="308"/>
      <c r="P84" s="308"/>
      <c r="Q84" s="308"/>
      <c r="R84" s="308"/>
      <c r="S84" s="308"/>
    </row>
    <row r="85" spans="1:19" ht="12.75" customHeight="1">
      <c r="A85" s="230" t="s">
        <v>177</v>
      </c>
      <c r="B85" s="231"/>
      <c r="C85" s="231"/>
      <c r="D85" s="237"/>
      <c r="E85" s="238"/>
      <c r="F85" s="10">
        <v>77</v>
      </c>
      <c r="G85" s="92">
        <f>G86+G87+G88</f>
        <v>82286918.04999998</v>
      </c>
      <c r="H85" s="93">
        <f>H86+H87+H88</f>
        <v>251938612.01999998</v>
      </c>
      <c r="I85" s="91">
        <f t="shared" si="4"/>
        <v>334225530.06999993</v>
      </c>
      <c r="J85" s="92">
        <f>J86+J87+J88</f>
        <v>77412207.89999999</v>
      </c>
      <c r="K85" s="93">
        <f>K86+K87+K88</f>
        <v>282296707.72</v>
      </c>
      <c r="L85" s="91">
        <f>L86+L87+L88</f>
        <v>359708915.62</v>
      </c>
      <c r="N85" s="308"/>
      <c r="O85" s="308"/>
      <c r="P85" s="308"/>
      <c r="Q85" s="308"/>
      <c r="R85" s="308"/>
      <c r="S85" s="308"/>
    </row>
    <row r="86" spans="1:19" ht="12.75" customHeight="1">
      <c r="A86" s="236" t="s">
        <v>38</v>
      </c>
      <c r="B86" s="237"/>
      <c r="C86" s="237"/>
      <c r="D86" s="237"/>
      <c r="E86" s="238"/>
      <c r="F86" s="10">
        <v>78</v>
      </c>
      <c r="G86" s="89">
        <v>0</v>
      </c>
      <c r="H86" s="90">
        <v>53747700.589999996</v>
      </c>
      <c r="I86" s="91">
        <f t="shared" si="4"/>
        <v>53747700.589999996</v>
      </c>
      <c r="J86" s="89">
        <v>0</v>
      </c>
      <c r="K86" s="90">
        <v>53537987.720000006</v>
      </c>
      <c r="L86" s="91">
        <f t="shared" si="5"/>
        <v>53537987.720000006</v>
      </c>
      <c r="N86" s="308"/>
      <c r="O86" s="308"/>
      <c r="P86" s="308"/>
      <c r="Q86" s="308"/>
      <c r="R86" s="308"/>
      <c r="S86" s="308"/>
    </row>
    <row r="87" spans="1:19" ht="12.75" customHeight="1">
      <c r="A87" s="236" t="s">
        <v>39</v>
      </c>
      <c r="B87" s="237"/>
      <c r="C87" s="237"/>
      <c r="D87" s="237"/>
      <c r="E87" s="238"/>
      <c r="F87" s="10">
        <v>79</v>
      </c>
      <c r="G87" s="89">
        <v>82286918.04999998</v>
      </c>
      <c r="H87" s="90">
        <v>198190911.42999998</v>
      </c>
      <c r="I87" s="91">
        <f t="shared" si="4"/>
        <v>280477829.47999996</v>
      </c>
      <c r="J87" s="89">
        <v>77412207.89999999</v>
      </c>
      <c r="K87" s="90">
        <v>228758720</v>
      </c>
      <c r="L87" s="91">
        <f t="shared" si="5"/>
        <v>306170927.9</v>
      </c>
      <c r="N87" s="308"/>
      <c r="O87" s="308"/>
      <c r="P87" s="308"/>
      <c r="Q87" s="308"/>
      <c r="R87" s="308"/>
      <c r="S87" s="308"/>
    </row>
    <row r="88" spans="1:19" ht="12.75" customHeight="1">
      <c r="A88" s="236" t="s">
        <v>40</v>
      </c>
      <c r="B88" s="237"/>
      <c r="C88" s="237"/>
      <c r="D88" s="237"/>
      <c r="E88" s="238"/>
      <c r="F88" s="10">
        <v>80</v>
      </c>
      <c r="G88" s="89">
        <v>0</v>
      </c>
      <c r="H88" s="90">
        <v>0</v>
      </c>
      <c r="I88" s="91">
        <f t="shared" si="4"/>
        <v>0</v>
      </c>
      <c r="J88" s="89">
        <v>0</v>
      </c>
      <c r="K88" s="90">
        <v>0</v>
      </c>
      <c r="L88" s="91">
        <f t="shared" si="5"/>
        <v>0</v>
      </c>
      <c r="N88" s="308"/>
      <c r="O88" s="308"/>
      <c r="P88" s="308"/>
      <c r="Q88" s="308"/>
      <c r="R88" s="308"/>
      <c r="S88" s="308"/>
    </row>
    <row r="89" spans="1:19" ht="12.75" customHeight="1">
      <c r="A89" s="230" t="s">
        <v>178</v>
      </c>
      <c r="B89" s="231"/>
      <c r="C89" s="231"/>
      <c r="D89" s="237"/>
      <c r="E89" s="238"/>
      <c r="F89" s="10">
        <v>81</v>
      </c>
      <c r="G89" s="92">
        <f>G90+G91+G92</f>
        <v>84708411.58</v>
      </c>
      <c r="H89" s="93">
        <f>H90+H91+H92</f>
        <v>315741825.76</v>
      </c>
      <c r="I89" s="91">
        <f t="shared" si="4"/>
        <v>400450237.34</v>
      </c>
      <c r="J89" s="92">
        <f>+J90+J91+J92</f>
        <v>84708411.58</v>
      </c>
      <c r="K89" s="93">
        <f>+K90+K91+K92</f>
        <v>315741825.76</v>
      </c>
      <c r="L89" s="91">
        <f t="shared" si="5"/>
        <v>400450237.34</v>
      </c>
      <c r="N89" s="308"/>
      <c r="O89" s="308"/>
      <c r="P89" s="308"/>
      <c r="Q89" s="308"/>
      <c r="R89" s="308"/>
      <c r="S89" s="308"/>
    </row>
    <row r="90" spans="1:19" ht="12.75" customHeight="1">
      <c r="A90" s="236" t="s">
        <v>41</v>
      </c>
      <c r="B90" s="237"/>
      <c r="C90" s="237"/>
      <c r="D90" s="237"/>
      <c r="E90" s="238"/>
      <c r="F90" s="10">
        <v>82</v>
      </c>
      <c r="G90" s="89">
        <v>1626910.39</v>
      </c>
      <c r="H90" s="90">
        <v>26863541.01</v>
      </c>
      <c r="I90" s="91">
        <f t="shared" si="4"/>
        <v>28490451.400000002</v>
      </c>
      <c r="J90" s="89">
        <v>1626910.39</v>
      </c>
      <c r="K90" s="90">
        <v>26863541.01</v>
      </c>
      <c r="L90" s="91">
        <f t="shared" si="5"/>
        <v>28490451.400000002</v>
      </c>
      <c r="N90" s="308"/>
      <c r="O90" s="308"/>
      <c r="P90" s="308"/>
      <c r="Q90" s="308"/>
      <c r="R90" s="308"/>
      <c r="S90" s="308"/>
    </row>
    <row r="91" spans="1:19" ht="12.75" customHeight="1">
      <c r="A91" s="236" t="s">
        <v>42</v>
      </c>
      <c r="B91" s="237"/>
      <c r="C91" s="237"/>
      <c r="D91" s="237"/>
      <c r="E91" s="238"/>
      <c r="F91" s="10">
        <v>83</v>
      </c>
      <c r="G91" s="89">
        <v>7581501.19</v>
      </c>
      <c r="H91" s="90">
        <v>139638995.3</v>
      </c>
      <c r="I91" s="91">
        <f t="shared" si="4"/>
        <v>147220496.49</v>
      </c>
      <c r="J91" s="89">
        <v>7581501.19</v>
      </c>
      <c r="K91" s="90">
        <v>139638995.3</v>
      </c>
      <c r="L91" s="91">
        <f t="shared" si="5"/>
        <v>147220496.49</v>
      </c>
      <c r="N91" s="308"/>
      <c r="O91" s="308"/>
      <c r="P91" s="308"/>
      <c r="Q91" s="308"/>
      <c r="R91" s="308"/>
      <c r="S91" s="308"/>
    </row>
    <row r="92" spans="1:19" ht="12.75" customHeight="1">
      <c r="A92" s="236" t="s">
        <v>43</v>
      </c>
      <c r="B92" s="237"/>
      <c r="C92" s="237"/>
      <c r="D92" s="237"/>
      <c r="E92" s="238"/>
      <c r="F92" s="10">
        <v>84</v>
      </c>
      <c r="G92" s="89">
        <v>75500000</v>
      </c>
      <c r="H92" s="90">
        <v>149239289.45</v>
      </c>
      <c r="I92" s="91">
        <f t="shared" si="4"/>
        <v>224739289.45</v>
      </c>
      <c r="J92" s="89">
        <v>75500000</v>
      </c>
      <c r="K92" s="90">
        <v>149239289.45</v>
      </c>
      <c r="L92" s="91">
        <f t="shared" si="5"/>
        <v>224739289.45</v>
      </c>
      <c r="N92" s="308"/>
      <c r="O92" s="308"/>
      <c r="P92" s="308"/>
      <c r="Q92" s="308"/>
      <c r="R92" s="308"/>
      <c r="S92" s="308"/>
    </row>
    <row r="93" spans="1:19" ht="12.75" customHeight="1">
      <c r="A93" s="230" t="s">
        <v>179</v>
      </c>
      <c r="B93" s="231"/>
      <c r="C93" s="231"/>
      <c r="D93" s="237"/>
      <c r="E93" s="238"/>
      <c r="F93" s="10">
        <v>85</v>
      </c>
      <c r="G93" s="92">
        <f>G94+G95</f>
        <v>32497632.81</v>
      </c>
      <c r="H93" s="93">
        <f>H94+H95</f>
        <v>380956656</v>
      </c>
      <c r="I93" s="91">
        <f t="shared" si="4"/>
        <v>413454288.81</v>
      </c>
      <c r="J93" s="92">
        <f>+J94+J95</f>
        <v>81921041.66</v>
      </c>
      <c r="K93" s="93">
        <f>+K94+K95</f>
        <v>482731938.83</v>
      </c>
      <c r="L93" s="91">
        <f t="shared" si="5"/>
        <v>564652980.49</v>
      </c>
      <c r="N93" s="308"/>
      <c r="O93" s="308"/>
      <c r="P93" s="308"/>
      <c r="Q93" s="308"/>
      <c r="R93" s="308"/>
      <c r="S93" s="308"/>
    </row>
    <row r="94" spans="1:19" ht="12.75" customHeight="1">
      <c r="A94" s="236" t="s">
        <v>4</v>
      </c>
      <c r="B94" s="237"/>
      <c r="C94" s="237"/>
      <c r="D94" s="237"/>
      <c r="E94" s="238"/>
      <c r="F94" s="10">
        <v>86</v>
      </c>
      <c r="G94" s="89">
        <v>32497632.81</v>
      </c>
      <c r="H94" s="90">
        <v>380956656</v>
      </c>
      <c r="I94" s="91">
        <f t="shared" si="4"/>
        <v>413454288.81</v>
      </c>
      <c r="J94" s="89">
        <v>81921041.66</v>
      </c>
      <c r="K94" s="90">
        <v>482731938.83</v>
      </c>
      <c r="L94" s="91">
        <f t="shared" si="5"/>
        <v>564652980.49</v>
      </c>
      <c r="N94" s="308"/>
      <c r="O94" s="308"/>
      <c r="P94" s="308"/>
      <c r="Q94" s="308"/>
      <c r="R94" s="308"/>
      <c r="S94" s="308"/>
    </row>
    <row r="95" spans="1:19" ht="12.75" customHeight="1">
      <c r="A95" s="236" t="s">
        <v>234</v>
      </c>
      <c r="B95" s="237"/>
      <c r="C95" s="237"/>
      <c r="D95" s="237"/>
      <c r="E95" s="238"/>
      <c r="F95" s="10">
        <v>87</v>
      </c>
      <c r="G95" s="89">
        <v>0</v>
      </c>
      <c r="H95" s="90">
        <v>0</v>
      </c>
      <c r="I95" s="91">
        <f t="shared" si="4"/>
        <v>0</v>
      </c>
      <c r="J95" s="89">
        <v>0</v>
      </c>
      <c r="K95" s="90">
        <v>0</v>
      </c>
      <c r="L95" s="91">
        <f t="shared" si="5"/>
        <v>0</v>
      </c>
      <c r="N95" s="308"/>
      <c r="O95" s="308"/>
      <c r="P95" s="308"/>
      <c r="Q95" s="308"/>
      <c r="R95" s="308"/>
      <c r="S95" s="308"/>
    </row>
    <row r="96" spans="1:19" ht="12.75" customHeight="1">
      <c r="A96" s="230" t="s">
        <v>180</v>
      </c>
      <c r="B96" s="231"/>
      <c r="C96" s="231"/>
      <c r="D96" s="237"/>
      <c r="E96" s="238"/>
      <c r="F96" s="10">
        <v>88</v>
      </c>
      <c r="G96" s="92">
        <f>G97+G98</f>
        <v>49423408.846260056</v>
      </c>
      <c r="H96" s="93">
        <f>H97+H98</f>
        <v>101519535.42797738</v>
      </c>
      <c r="I96" s="91">
        <f t="shared" si="4"/>
        <v>150942944.27423745</v>
      </c>
      <c r="J96" s="92">
        <f>+J97+J98</f>
        <v>9586000.850800037</v>
      </c>
      <c r="K96" s="93">
        <f>+K97+K98</f>
        <v>85720114.0982005</v>
      </c>
      <c r="L96" s="91">
        <f t="shared" si="5"/>
        <v>95306114.94900054</v>
      </c>
      <c r="N96" s="308"/>
      <c r="O96" s="308"/>
      <c r="P96" s="308"/>
      <c r="Q96" s="308"/>
      <c r="R96" s="308"/>
      <c r="S96" s="308"/>
    </row>
    <row r="97" spans="1:19" ht="12.75" customHeight="1">
      <c r="A97" s="236" t="s">
        <v>235</v>
      </c>
      <c r="B97" s="237"/>
      <c r="C97" s="237"/>
      <c r="D97" s="237"/>
      <c r="E97" s="238"/>
      <c r="F97" s="10">
        <v>89</v>
      </c>
      <c r="G97" s="89">
        <v>49423408.846260056</v>
      </c>
      <c r="H97" s="90">
        <v>101519535.42797738</v>
      </c>
      <c r="I97" s="91">
        <f t="shared" si="4"/>
        <v>150942944.27423745</v>
      </c>
      <c r="J97" s="89">
        <v>9586000.850800037</v>
      </c>
      <c r="K97" s="90">
        <v>85720114.0982005</v>
      </c>
      <c r="L97" s="91">
        <f t="shared" si="5"/>
        <v>95306114.94900054</v>
      </c>
      <c r="N97" s="308"/>
      <c r="O97" s="308"/>
      <c r="P97" s="308"/>
      <c r="Q97" s="308"/>
      <c r="R97" s="308"/>
      <c r="S97" s="308"/>
    </row>
    <row r="98" spans="1:19" ht="12.75" customHeight="1">
      <c r="A98" s="236" t="s">
        <v>293</v>
      </c>
      <c r="B98" s="237"/>
      <c r="C98" s="237"/>
      <c r="D98" s="237"/>
      <c r="E98" s="238"/>
      <c r="F98" s="10">
        <v>90</v>
      </c>
      <c r="G98" s="89">
        <v>0</v>
      </c>
      <c r="H98" s="90">
        <v>0</v>
      </c>
      <c r="I98" s="91">
        <f t="shared" si="4"/>
        <v>0</v>
      </c>
      <c r="J98" s="89">
        <v>0</v>
      </c>
      <c r="K98" s="90">
        <v>0</v>
      </c>
      <c r="L98" s="91">
        <f t="shared" si="5"/>
        <v>0</v>
      </c>
      <c r="N98" s="308"/>
      <c r="O98" s="308"/>
      <c r="P98" s="308"/>
      <c r="Q98" s="308"/>
      <c r="R98" s="308"/>
      <c r="S98" s="308"/>
    </row>
    <row r="99" spans="1:19" ht="12.75" customHeight="1">
      <c r="A99" s="230" t="s">
        <v>294</v>
      </c>
      <c r="B99" s="231"/>
      <c r="C99" s="231"/>
      <c r="D99" s="237"/>
      <c r="E99" s="238"/>
      <c r="F99" s="10">
        <v>91</v>
      </c>
      <c r="G99" s="89"/>
      <c r="H99" s="90"/>
      <c r="I99" s="91">
        <f t="shared" si="4"/>
        <v>0</v>
      </c>
      <c r="J99" s="89">
        <v>0</v>
      </c>
      <c r="K99" s="90">
        <v>0</v>
      </c>
      <c r="L99" s="91">
        <f t="shared" si="5"/>
        <v>0</v>
      </c>
      <c r="N99" s="308"/>
      <c r="O99" s="308"/>
      <c r="P99" s="308"/>
      <c r="Q99" s="308"/>
      <c r="R99" s="308"/>
      <c r="S99" s="308"/>
    </row>
    <row r="100" spans="1:19" ht="12.75" customHeight="1">
      <c r="A100" s="230" t="s">
        <v>181</v>
      </c>
      <c r="B100" s="231"/>
      <c r="C100" s="231"/>
      <c r="D100" s="237"/>
      <c r="E100" s="238"/>
      <c r="F100" s="10">
        <v>92</v>
      </c>
      <c r="G100" s="92">
        <f>SUM(G101:G106)</f>
        <v>2362150376.07</v>
      </c>
      <c r="H100" s="93">
        <f>SUM(H101:H106)</f>
        <v>3686201309.6100006</v>
      </c>
      <c r="I100" s="91">
        <f t="shared" si="4"/>
        <v>6048351685.68</v>
      </c>
      <c r="J100" s="92">
        <f>+J101+J102+J103+J104+J105+J106</f>
        <v>2388475107.44</v>
      </c>
      <c r="K100" s="93">
        <f>+K101+K102+K103+K104+K105+K106</f>
        <v>3874576126.14</v>
      </c>
      <c r="L100" s="91">
        <f t="shared" si="5"/>
        <v>6263051233.58</v>
      </c>
      <c r="N100" s="308"/>
      <c r="O100" s="308"/>
      <c r="P100" s="308"/>
      <c r="Q100" s="308"/>
      <c r="R100" s="308"/>
      <c r="S100" s="308"/>
    </row>
    <row r="101" spans="1:19" ht="12.75" customHeight="1">
      <c r="A101" s="236" t="s">
        <v>236</v>
      </c>
      <c r="B101" s="237"/>
      <c r="C101" s="237"/>
      <c r="D101" s="237"/>
      <c r="E101" s="238"/>
      <c r="F101" s="10">
        <v>93</v>
      </c>
      <c r="G101" s="89">
        <v>4383691.03</v>
      </c>
      <c r="H101" s="90">
        <v>1055177086.3</v>
      </c>
      <c r="I101" s="91">
        <f t="shared" si="4"/>
        <v>1059560777.3299999</v>
      </c>
      <c r="J101" s="89">
        <v>4441112.75</v>
      </c>
      <c r="K101" s="90">
        <v>1293219139.7199998</v>
      </c>
      <c r="L101" s="91">
        <f t="shared" si="5"/>
        <v>1297660252.4699998</v>
      </c>
      <c r="N101" s="308"/>
      <c r="O101" s="308"/>
      <c r="P101" s="308"/>
      <c r="Q101" s="308"/>
      <c r="R101" s="308"/>
      <c r="S101" s="308"/>
    </row>
    <row r="102" spans="1:19" ht="12.75" customHeight="1">
      <c r="A102" s="236" t="s">
        <v>237</v>
      </c>
      <c r="B102" s="237"/>
      <c r="C102" s="237"/>
      <c r="D102" s="237"/>
      <c r="E102" s="238"/>
      <c r="F102" s="10">
        <v>94</v>
      </c>
      <c r="G102" s="89">
        <v>2318423034.61</v>
      </c>
      <c r="H102" s="90">
        <v>0</v>
      </c>
      <c r="I102" s="91">
        <f t="shared" si="4"/>
        <v>2318423034.61</v>
      </c>
      <c r="J102" s="89">
        <v>2333129919.06</v>
      </c>
      <c r="K102" s="90">
        <v>0</v>
      </c>
      <c r="L102" s="91">
        <f t="shared" si="5"/>
        <v>2333129919.06</v>
      </c>
      <c r="N102" s="308"/>
      <c r="O102" s="308"/>
      <c r="P102" s="308"/>
      <c r="Q102" s="308"/>
      <c r="R102" s="308"/>
      <c r="S102" s="308"/>
    </row>
    <row r="103" spans="1:19" ht="12.75" customHeight="1">
      <c r="A103" s="236" t="s">
        <v>238</v>
      </c>
      <c r="B103" s="237"/>
      <c r="C103" s="237"/>
      <c r="D103" s="237"/>
      <c r="E103" s="238"/>
      <c r="F103" s="10">
        <v>95</v>
      </c>
      <c r="G103" s="89">
        <v>38651480.68</v>
      </c>
      <c r="H103" s="90">
        <v>2586443042.3100004</v>
      </c>
      <c r="I103" s="91">
        <f t="shared" si="4"/>
        <v>2625094522.9900002</v>
      </c>
      <c r="J103" s="89">
        <v>50904075.63</v>
      </c>
      <c r="K103" s="90">
        <v>2537791089.42</v>
      </c>
      <c r="L103" s="91">
        <f t="shared" si="5"/>
        <v>2588695165.05</v>
      </c>
      <c r="N103" s="308"/>
      <c r="O103" s="308"/>
      <c r="P103" s="308"/>
      <c r="Q103" s="308"/>
      <c r="R103" s="308"/>
      <c r="S103" s="308"/>
    </row>
    <row r="104" spans="1:19" ht="19.5" customHeight="1">
      <c r="A104" s="236" t="s">
        <v>196</v>
      </c>
      <c r="B104" s="237"/>
      <c r="C104" s="237"/>
      <c r="D104" s="237"/>
      <c r="E104" s="238"/>
      <c r="F104" s="10">
        <v>96</v>
      </c>
      <c r="G104" s="89">
        <v>0</v>
      </c>
      <c r="H104" s="90">
        <v>5132300</v>
      </c>
      <c r="I104" s="91">
        <f t="shared" si="4"/>
        <v>5132300</v>
      </c>
      <c r="J104" s="89">
        <v>0</v>
      </c>
      <c r="K104" s="90">
        <v>5874300</v>
      </c>
      <c r="L104" s="91">
        <f t="shared" si="5"/>
        <v>5874300</v>
      </c>
      <c r="N104" s="308"/>
      <c r="O104" s="308"/>
      <c r="P104" s="308"/>
      <c r="Q104" s="308"/>
      <c r="R104" s="308"/>
      <c r="S104" s="308"/>
    </row>
    <row r="105" spans="1:19" ht="12.75" customHeight="1">
      <c r="A105" s="236" t="s">
        <v>295</v>
      </c>
      <c r="B105" s="237"/>
      <c r="C105" s="237"/>
      <c r="D105" s="237"/>
      <c r="E105" s="238"/>
      <c r="F105" s="10">
        <v>97</v>
      </c>
      <c r="G105" s="89">
        <v>0</v>
      </c>
      <c r="H105" s="90">
        <v>7055533</v>
      </c>
      <c r="I105" s="91">
        <f t="shared" si="4"/>
        <v>7055533</v>
      </c>
      <c r="J105" s="89">
        <v>0</v>
      </c>
      <c r="K105" s="90">
        <v>7055533</v>
      </c>
      <c r="L105" s="91">
        <f t="shared" si="5"/>
        <v>7055533</v>
      </c>
      <c r="N105" s="308"/>
      <c r="O105" s="308"/>
      <c r="P105" s="308"/>
      <c r="Q105" s="308"/>
      <c r="R105" s="308"/>
      <c r="S105" s="308"/>
    </row>
    <row r="106" spans="1:19" ht="12.75" customHeight="1">
      <c r="A106" s="236" t="s">
        <v>296</v>
      </c>
      <c r="B106" s="237"/>
      <c r="C106" s="237"/>
      <c r="D106" s="237"/>
      <c r="E106" s="238"/>
      <c r="F106" s="10">
        <v>98</v>
      </c>
      <c r="G106" s="89">
        <v>692169.75</v>
      </c>
      <c r="H106" s="90">
        <v>32393348</v>
      </c>
      <c r="I106" s="91">
        <f t="shared" si="4"/>
        <v>33085517.75</v>
      </c>
      <c r="J106" s="89">
        <v>0</v>
      </c>
      <c r="K106" s="90">
        <v>30636064</v>
      </c>
      <c r="L106" s="91">
        <f t="shared" si="5"/>
        <v>30636064</v>
      </c>
      <c r="N106" s="308"/>
      <c r="O106" s="308"/>
      <c r="P106" s="308"/>
      <c r="Q106" s="308"/>
      <c r="R106" s="308"/>
      <c r="S106" s="308"/>
    </row>
    <row r="107" spans="1:19" ht="33" customHeight="1">
      <c r="A107" s="230" t="s">
        <v>297</v>
      </c>
      <c r="B107" s="231"/>
      <c r="C107" s="231"/>
      <c r="D107" s="237"/>
      <c r="E107" s="238"/>
      <c r="F107" s="10">
        <v>99</v>
      </c>
      <c r="G107" s="89">
        <v>335664097.69</v>
      </c>
      <c r="H107" s="90">
        <v>0</v>
      </c>
      <c r="I107" s="91">
        <f t="shared" si="4"/>
        <v>335664097.69</v>
      </c>
      <c r="J107" s="89">
        <v>424611355.59</v>
      </c>
      <c r="K107" s="90"/>
      <c r="L107" s="91">
        <f t="shared" si="5"/>
        <v>424611355.59</v>
      </c>
      <c r="N107" s="308"/>
      <c r="O107" s="308"/>
      <c r="P107" s="308"/>
      <c r="Q107" s="308"/>
      <c r="R107" s="308"/>
      <c r="S107" s="308"/>
    </row>
    <row r="108" spans="1:19" ht="12.75" customHeight="1">
      <c r="A108" s="230" t="s">
        <v>182</v>
      </c>
      <c r="B108" s="231"/>
      <c r="C108" s="231"/>
      <c r="D108" s="237"/>
      <c r="E108" s="238"/>
      <c r="F108" s="10">
        <v>100</v>
      </c>
      <c r="G108" s="92">
        <f>G109+G110</f>
        <v>5357558.19</v>
      </c>
      <c r="H108" s="93">
        <f>H109+H110</f>
        <v>100477313.75999999</v>
      </c>
      <c r="I108" s="91">
        <f t="shared" si="4"/>
        <v>105834871.94999999</v>
      </c>
      <c r="J108" s="92">
        <f>+J109+J110</f>
        <v>5888097.290000001</v>
      </c>
      <c r="K108" s="93">
        <f>+K109+K110</f>
        <v>101127146.04999998</v>
      </c>
      <c r="L108" s="91">
        <f t="shared" si="5"/>
        <v>107015243.33999999</v>
      </c>
      <c r="N108" s="308"/>
      <c r="O108" s="308"/>
      <c r="P108" s="308"/>
      <c r="Q108" s="308"/>
      <c r="R108" s="308"/>
      <c r="S108" s="308"/>
    </row>
    <row r="109" spans="1:19" ht="12.75" customHeight="1">
      <c r="A109" s="236" t="s">
        <v>239</v>
      </c>
      <c r="B109" s="237"/>
      <c r="C109" s="237"/>
      <c r="D109" s="237"/>
      <c r="E109" s="238"/>
      <c r="F109" s="10">
        <v>101</v>
      </c>
      <c r="G109" s="89">
        <v>5357558.19</v>
      </c>
      <c r="H109" s="90">
        <v>95961565.02</v>
      </c>
      <c r="I109" s="91">
        <f t="shared" si="4"/>
        <v>101319123.21</v>
      </c>
      <c r="J109" s="89">
        <v>5193324.970000001</v>
      </c>
      <c r="K109" s="90">
        <v>96611397.30999999</v>
      </c>
      <c r="L109" s="91">
        <f t="shared" si="5"/>
        <v>101804722.27999999</v>
      </c>
      <c r="N109" s="308"/>
      <c r="O109" s="308"/>
      <c r="P109" s="308"/>
      <c r="Q109" s="308"/>
      <c r="R109" s="308"/>
      <c r="S109" s="308"/>
    </row>
    <row r="110" spans="1:19" ht="12.75" customHeight="1">
      <c r="A110" s="236" t="s">
        <v>240</v>
      </c>
      <c r="B110" s="237"/>
      <c r="C110" s="237"/>
      <c r="D110" s="237"/>
      <c r="E110" s="238"/>
      <c r="F110" s="10">
        <v>102</v>
      </c>
      <c r="G110" s="89">
        <v>0</v>
      </c>
      <c r="H110" s="90">
        <v>4515748.74</v>
      </c>
      <c r="I110" s="91">
        <f t="shared" si="4"/>
        <v>4515748.74</v>
      </c>
      <c r="J110" s="89">
        <v>694772.32</v>
      </c>
      <c r="K110" s="90">
        <v>4515748.74</v>
      </c>
      <c r="L110" s="91">
        <f t="shared" si="5"/>
        <v>5210521.0600000005</v>
      </c>
      <c r="N110" s="308"/>
      <c r="O110" s="308"/>
      <c r="P110" s="308"/>
      <c r="Q110" s="308"/>
      <c r="R110" s="308"/>
      <c r="S110" s="308"/>
    </row>
    <row r="111" spans="1:19" ht="12.75" customHeight="1">
      <c r="A111" s="230" t="s">
        <v>183</v>
      </c>
      <c r="B111" s="231"/>
      <c r="C111" s="231"/>
      <c r="D111" s="237"/>
      <c r="E111" s="238"/>
      <c r="F111" s="10">
        <v>103</v>
      </c>
      <c r="G111" s="92">
        <f>G112+G113</f>
        <v>18062982.01</v>
      </c>
      <c r="H111" s="93">
        <f>H112+H113</f>
        <v>64853915.35</v>
      </c>
      <c r="I111" s="91">
        <f t="shared" si="4"/>
        <v>82916897.36</v>
      </c>
      <c r="J111" s="92">
        <f>+J112+J113</f>
        <v>19097167.75920001</v>
      </c>
      <c r="K111" s="93">
        <f>+K112+K113</f>
        <v>88278995.1118001</v>
      </c>
      <c r="L111" s="91">
        <f t="shared" si="5"/>
        <v>107376162.87100011</v>
      </c>
      <c r="N111" s="308"/>
      <c r="O111" s="308"/>
      <c r="P111" s="308"/>
      <c r="Q111" s="308"/>
      <c r="R111" s="308"/>
      <c r="S111" s="308"/>
    </row>
    <row r="112" spans="1:19" ht="12.75" customHeight="1">
      <c r="A112" s="236" t="s">
        <v>241</v>
      </c>
      <c r="B112" s="237"/>
      <c r="C112" s="237"/>
      <c r="D112" s="237"/>
      <c r="E112" s="238"/>
      <c r="F112" s="10">
        <v>104</v>
      </c>
      <c r="G112" s="89">
        <v>18062982.01</v>
      </c>
      <c r="H112" s="90">
        <v>55303597.99</v>
      </c>
      <c r="I112" s="91">
        <f t="shared" si="4"/>
        <v>73366580</v>
      </c>
      <c r="J112" s="89">
        <v>16992923.69</v>
      </c>
      <c r="K112" s="90">
        <v>59897744.75</v>
      </c>
      <c r="L112" s="91">
        <f t="shared" si="5"/>
        <v>76890668.44</v>
      </c>
      <c r="N112" s="308"/>
      <c r="O112" s="308"/>
      <c r="P112" s="308"/>
      <c r="Q112" s="308"/>
      <c r="R112" s="308"/>
      <c r="S112" s="308"/>
    </row>
    <row r="113" spans="1:19" ht="12.75" customHeight="1">
      <c r="A113" s="236" t="s">
        <v>242</v>
      </c>
      <c r="B113" s="237"/>
      <c r="C113" s="237"/>
      <c r="D113" s="237"/>
      <c r="E113" s="238"/>
      <c r="F113" s="10">
        <v>105</v>
      </c>
      <c r="G113" s="89">
        <v>0</v>
      </c>
      <c r="H113" s="90">
        <v>9550317.36</v>
      </c>
      <c r="I113" s="91">
        <f t="shared" si="4"/>
        <v>9550317.36</v>
      </c>
      <c r="J113" s="89">
        <v>2104244.069200008</v>
      </c>
      <c r="K113" s="90">
        <v>28381250.361800108</v>
      </c>
      <c r="L113" s="91">
        <f t="shared" si="5"/>
        <v>30485494.431000117</v>
      </c>
      <c r="N113" s="308"/>
      <c r="O113" s="308"/>
      <c r="P113" s="308"/>
      <c r="Q113" s="308"/>
      <c r="R113" s="308"/>
      <c r="S113" s="308"/>
    </row>
    <row r="114" spans="1:19" ht="12.75" customHeight="1">
      <c r="A114" s="230" t="s">
        <v>298</v>
      </c>
      <c r="B114" s="231"/>
      <c r="C114" s="231"/>
      <c r="D114" s="237"/>
      <c r="E114" s="238"/>
      <c r="F114" s="10">
        <v>106</v>
      </c>
      <c r="G114" s="89"/>
      <c r="H114" s="90"/>
      <c r="I114" s="91">
        <f t="shared" si="4"/>
        <v>0</v>
      </c>
      <c r="J114" s="89"/>
      <c r="K114" s="90"/>
      <c r="L114" s="91">
        <f t="shared" si="5"/>
        <v>0</v>
      </c>
      <c r="N114" s="308"/>
      <c r="O114" s="308"/>
      <c r="P114" s="308"/>
      <c r="Q114" s="308"/>
      <c r="R114" s="308"/>
      <c r="S114" s="308"/>
    </row>
    <row r="115" spans="1:19" ht="12.75" customHeight="1">
      <c r="A115" s="230" t="s">
        <v>184</v>
      </c>
      <c r="B115" s="231"/>
      <c r="C115" s="231"/>
      <c r="D115" s="237"/>
      <c r="E115" s="238"/>
      <c r="F115" s="10">
        <v>107</v>
      </c>
      <c r="G115" s="92">
        <f>G116+G117+G118</f>
        <v>298762</v>
      </c>
      <c r="H115" s="93">
        <f>H116+H117+H118</f>
        <v>1700346</v>
      </c>
      <c r="I115" s="91">
        <f t="shared" si="4"/>
        <v>1999108</v>
      </c>
      <c r="J115" s="92">
        <f>+J116+J117+J118</f>
        <v>667242</v>
      </c>
      <c r="K115" s="93">
        <f>+K116+K117+K118</f>
        <v>8265426.5</v>
      </c>
      <c r="L115" s="91">
        <f>+J115+K115</f>
        <v>8932668.5</v>
      </c>
      <c r="N115" s="308"/>
      <c r="O115" s="308"/>
      <c r="P115" s="308"/>
      <c r="Q115" s="308"/>
      <c r="R115" s="308"/>
      <c r="S115" s="308"/>
    </row>
    <row r="116" spans="1:19" ht="12.75" customHeight="1">
      <c r="A116" s="236" t="s">
        <v>224</v>
      </c>
      <c r="B116" s="237"/>
      <c r="C116" s="237"/>
      <c r="D116" s="237"/>
      <c r="E116" s="238"/>
      <c r="F116" s="10">
        <v>108</v>
      </c>
      <c r="G116" s="89">
        <v>0</v>
      </c>
      <c r="H116" s="90">
        <v>0</v>
      </c>
      <c r="I116" s="91">
        <f t="shared" si="4"/>
        <v>0</v>
      </c>
      <c r="J116" s="89">
        <v>0</v>
      </c>
      <c r="K116" s="90">
        <v>0</v>
      </c>
      <c r="L116" s="91">
        <f t="shared" si="5"/>
        <v>0</v>
      </c>
      <c r="N116" s="308"/>
      <c r="O116" s="308"/>
      <c r="P116" s="308"/>
      <c r="Q116" s="308"/>
      <c r="R116" s="308"/>
      <c r="S116" s="308"/>
    </row>
    <row r="117" spans="1:19" ht="12.75" customHeight="1">
      <c r="A117" s="236" t="s">
        <v>225</v>
      </c>
      <c r="B117" s="237"/>
      <c r="C117" s="237"/>
      <c r="D117" s="237"/>
      <c r="E117" s="238"/>
      <c r="F117" s="10">
        <v>109</v>
      </c>
      <c r="G117" s="89">
        <v>0</v>
      </c>
      <c r="H117" s="90">
        <v>0</v>
      </c>
      <c r="I117" s="91">
        <f t="shared" si="4"/>
        <v>0</v>
      </c>
      <c r="J117" s="89">
        <v>0</v>
      </c>
      <c r="K117" s="90">
        <v>0</v>
      </c>
      <c r="L117" s="91">
        <f t="shared" si="5"/>
        <v>0</v>
      </c>
      <c r="N117" s="308"/>
      <c r="O117" s="308"/>
      <c r="P117" s="308"/>
      <c r="Q117" s="308"/>
      <c r="R117" s="308"/>
      <c r="S117" s="308"/>
    </row>
    <row r="118" spans="1:19" ht="12.75" customHeight="1">
      <c r="A118" s="236" t="s">
        <v>226</v>
      </c>
      <c r="B118" s="237"/>
      <c r="C118" s="237"/>
      <c r="D118" s="237"/>
      <c r="E118" s="238"/>
      <c r="F118" s="10">
        <v>110</v>
      </c>
      <c r="G118" s="89">
        <v>298762</v>
      </c>
      <c r="H118" s="90">
        <v>1700346</v>
      </c>
      <c r="I118" s="91">
        <f t="shared" si="4"/>
        <v>1999108</v>
      </c>
      <c r="J118" s="89">
        <v>667242</v>
      </c>
      <c r="K118" s="90">
        <v>8265426.5</v>
      </c>
      <c r="L118" s="91">
        <f t="shared" si="5"/>
        <v>8932668.5</v>
      </c>
      <c r="N118" s="308"/>
      <c r="O118" s="308"/>
      <c r="P118" s="308"/>
      <c r="Q118" s="308"/>
      <c r="R118" s="308"/>
      <c r="S118" s="308"/>
    </row>
    <row r="119" spans="1:19" ht="12.75" customHeight="1">
      <c r="A119" s="230" t="s">
        <v>185</v>
      </c>
      <c r="B119" s="231"/>
      <c r="C119" s="231"/>
      <c r="D119" s="237"/>
      <c r="E119" s="238"/>
      <c r="F119" s="10">
        <v>111</v>
      </c>
      <c r="G119" s="92">
        <f>G120+G121+G122+G123</f>
        <v>18765408.03</v>
      </c>
      <c r="H119" s="93">
        <f>H120+H121+H122+H123</f>
        <v>217978296.34000003</v>
      </c>
      <c r="I119" s="91">
        <f t="shared" si="4"/>
        <v>236743704.37000003</v>
      </c>
      <c r="J119" s="92">
        <f>+J120+J121+J122+J123</f>
        <v>12006918.27</v>
      </c>
      <c r="K119" s="93">
        <f>+K120+K121+K122+K123</f>
        <v>250810228.35000002</v>
      </c>
      <c r="L119" s="91">
        <f t="shared" si="5"/>
        <v>262817146.62000003</v>
      </c>
      <c r="N119" s="308"/>
      <c r="O119" s="308"/>
      <c r="P119" s="308"/>
      <c r="Q119" s="308"/>
      <c r="R119" s="308"/>
      <c r="S119" s="308"/>
    </row>
    <row r="120" spans="1:19" ht="12.75" customHeight="1">
      <c r="A120" s="236" t="s">
        <v>227</v>
      </c>
      <c r="B120" s="237"/>
      <c r="C120" s="237"/>
      <c r="D120" s="237"/>
      <c r="E120" s="238"/>
      <c r="F120" s="10">
        <v>112</v>
      </c>
      <c r="G120" s="89">
        <v>6535120.479999999</v>
      </c>
      <c r="H120" s="90">
        <v>83610811.94</v>
      </c>
      <c r="I120" s="91">
        <f t="shared" si="4"/>
        <v>90145932.42</v>
      </c>
      <c r="J120" s="89">
        <v>4033586.6299999994</v>
      </c>
      <c r="K120" s="90">
        <v>76448584.94999999</v>
      </c>
      <c r="L120" s="91">
        <f t="shared" si="5"/>
        <v>80482171.57999998</v>
      </c>
      <c r="N120" s="308"/>
      <c r="O120" s="308"/>
      <c r="P120" s="308"/>
      <c r="Q120" s="308"/>
      <c r="R120" s="308"/>
      <c r="S120" s="308"/>
    </row>
    <row r="121" spans="1:19" ht="12.75" customHeight="1">
      <c r="A121" s="236" t="s">
        <v>228</v>
      </c>
      <c r="B121" s="237"/>
      <c r="C121" s="237"/>
      <c r="D121" s="237"/>
      <c r="E121" s="238"/>
      <c r="F121" s="10">
        <v>113</v>
      </c>
      <c r="G121" s="89">
        <v>0</v>
      </c>
      <c r="H121" s="90">
        <v>54067073.35000001</v>
      </c>
      <c r="I121" s="91">
        <f t="shared" si="4"/>
        <v>54067073.35000001</v>
      </c>
      <c r="J121" s="89">
        <v>43978.28</v>
      </c>
      <c r="K121" s="90">
        <v>83236181.88999999</v>
      </c>
      <c r="L121" s="91">
        <f t="shared" si="5"/>
        <v>83280160.16999999</v>
      </c>
      <c r="N121" s="308"/>
      <c r="O121" s="308"/>
      <c r="P121" s="308"/>
      <c r="Q121" s="308"/>
      <c r="R121" s="308"/>
      <c r="S121" s="308"/>
    </row>
    <row r="122" spans="1:19" ht="12.75" customHeight="1">
      <c r="A122" s="236" t="s">
        <v>229</v>
      </c>
      <c r="B122" s="237"/>
      <c r="C122" s="237"/>
      <c r="D122" s="237"/>
      <c r="E122" s="238"/>
      <c r="F122" s="10">
        <v>114</v>
      </c>
      <c r="G122" s="89">
        <v>0</v>
      </c>
      <c r="H122" s="90">
        <v>0</v>
      </c>
      <c r="I122" s="91">
        <f t="shared" si="4"/>
        <v>0</v>
      </c>
      <c r="J122" s="89">
        <v>0</v>
      </c>
      <c r="K122" s="90">
        <v>0</v>
      </c>
      <c r="L122" s="91">
        <f t="shared" si="5"/>
        <v>0</v>
      </c>
      <c r="N122" s="308"/>
      <c r="O122" s="308"/>
      <c r="P122" s="308"/>
      <c r="Q122" s="308"/>
      <c r="R122" s="308"/>
      <c r="S122" s="308"/>
    </row>
    <row r="123" spans="1:19" ht="12.75" customHeight="1">
      <c r="A123" s="236" t="s">
        <v>230</v>
      </c>
      <c r="B123" s="237"/>
      <c r="C123" s="237"/>
      <c r="D123" s="237"/>
      <c r="E123" s="238"/>
      <c r="F123" s="10">
        <v>115</v>
      </c>
      <c r="G123" s="89">
        <v>12230287.550000003</v>
      </c>
      <c r="H123" s="90">
        <v>80300411.05</v>
      </c>
      <c r="I123" s="91">
        <f t="shared" si="4"/>
        <v>92530698.6</v>
      </c>
      <c r="J123" s="89">
        <v>7929353.359999999</v>
      </c>
      <c r="K123" s="90">
        <v>91125461.51000005</v>
      </c>
      <c r="L123" s="91">
        <f t="shared" si="5"/>
        <v>99054814.87000005</v>
      </c>
      <c r="N123" s="308"/>
      <c r="O123" s="308"/>
      <c r="P123" s="308"/>
      <c r="Q123" s="308"/>
      <c r="R123" s="308"/>
      <c r="S123" s="308"/>
    </row>
    <row r="124" spans="1:19" ht="26.25" customHeight="1">
      <c r="A124" s="230" t="s">
        <v>186</v>
      </c>
      <c r="B124" s="231"/>
      <c r="C124" s="231"/>
      <c r="D124" s="237"/>
      <c r="E124" s="238"/>
      <c r="F124" s="10">
        <v>116</v>
      </c>
      <c r="G124" s="92">
        <f>G125+G126</f>
        <v>8126407.46</v>
      </c>
      <c r="H124" s="93">
        <f>H125+H126</f>
        <v>343363486.9100001</v>
      </c>
      <c r="I124" s="91">
        <f>I125+I126</f>
        <v>351489894.37000006</v>
      </c>
      <c r="J124" s="92">
        <f>+J125+J126</f>
        <v>13643165.23</v>
      </c>
      <c r="K124" s="93">
        <f>+K125+K126</f>
        <v>360390588.45</v>
      </c>
      <c r="L124" s="91">
        <f t="shared" si="5"/>
        <v>374033753.68</v>
      </c>
      <c r="N124" s="308"/>
      <c r="O124" s="308"/>
      <c r="P124" s="308"/>
      <c r="Q124" s="308"/>
      <c r="R124" s="308"/>
      <c r="S124" s="308"/>
    </row>
    <row r="125" spans="1:19" ht="12.75" customHeight="1">
      <c r="A125" s="236" t="s">
        <v>231</v>
      </c>
      <c r="B125" s="237"/>
      <c r="C125" s="237"/>
      <c r="D125" s="237"/>
      <c r="E125" s="238"/>
      <c r="F125" s="10">
        <v>117</v>
      </c>
      <c r="G125" s="89"/>
      <c r="H125" s="90"/>
      <c r="I125" s="91">
        <f t="shared" si="4"/>
        <v>0</v>
      </c>
      <c r="J125" s="89">
        <v>0</v>
      </c>
      <c r="K125" s="90">
        <v>0</v>
      </c>
      <c r="L125" s="91">
        <f t="shared" si="5"/>
        <v>0</v>
      </c>
      <c r="N125" s="308"/>
      <c r="O125" s="308"/>
      <c r="P125" s="308"/>
      <c r="Q125" s="308"/>
      <c r="R125" s="308"/>
      <c r="S125" s="308"/>
    </row>
    <row r="126" spans="1:19" ht="12.75" customHeight="1">
      <c r="A126" s="236" t="s">
        <v>232</v>
      </c>
      <c r="B126" s="237"/>
      <c r="C126" s="237"/>
      <c r="D126" s="237"/>
      <c r="E126" s="238"/>
      <c r="F126" s="10">
        <v>118</v>
      </c>
      <c r="G126" s="89">
        <v>8126407.46</v>
      </c>
      <c r="H126" s="90">
        <v>343363486.9100001</v>
      </c>
      <c r="I126" s="91">
        <f t="shared" si="4"/>
        <v>351489894.37000006</v>
      </c>
      <c r="J126" s="89">
        <v>13643165.23</v>
      </c>
      <c r="K126" s="90">
        <v>360390588.45</v>
      </c>
      <c r="L126" s="91">
        <f t="shared" si="5"/>
        <v>374033753.68</v>
      </c>
      <c r="N126" s="308"/>
      <c r="O126" s="308"/>
      <c r="P126" s="308"/>
      <c r="Q126" s="308"/>
      <c r="R126" s="308"/>
      <c r="S126" s="308"/>
    </row>
    <row r="127" spans="1:19" ht="12.75" customHeight="1">
      <c r="A127" s="230" t="s">
        <v>187</v>
      </c>
      <c r="B127" s="231"/>
      <c r="C127" s="231"/>
      <c r="D127" s="237"/>
      <c r="E127" s="238"/>
      <c r="F127" s="10">
        <v>119</v>
      </c>
      <c r="G127" s="92">
        <f>G79+G99+G100+G107+G108+G111+G114+G115+G119+G124</f>
        <v>3041630682.736261</v>
      </c>
      <c r="H127" s="93">
        <f>H79+H99+H100+H107+H108+H111+H114+H115+H119+H124</f>
        <v>6703500902.4279785</v>
      </c>
      <c r="I127" s="91">
        <f t="shared" si="4"/>
        <v>9745131585.16424</v>
      </c>
      <c r="J127" s="92">
        <f>+J79+J98+J99+J100+J107+J108+J111+J114+J115+J119+J124</f>
        <v>3162305435.57</v>
      </c>
      <c r="K127" s="93">
        <f>+K79+K98+K99+K100+K107+K108+K111+K114+K115+K119+K124</f>
        <v>7088708702.260001</v>
      </c>
      <c r="L127" s="91">
        <f t="shared" si="5"/>
        <v>10251014137.830002</v>
      </c>
      <c r="N127" s="308"/>
      <c r="O127" s="308"/>
      <c r="P127" s="308"/>
      <c r="Q127" s="308"/>
      <c r="R127" s="308"/>
      <c r="S127" s="308"/>
    </row>
    <row r="128" spans="1:19" ht="12.75" customHeight="1">
      <c r="A128" s="233" t="s">
        <v>33</v>
      </c>
      <c r="B128" s="234"/>
      <c r="C128" s="234"/>
      <c r="D128" s="239"/>
      <c r="E128" s="240"/>
      <c r="F128" s="12">
        <v>120</v>
      </c>
      <c r="G128" s="94">
        <v>90282226.71</v>
      </c>
      <c r="H128" s="95">
        <v>2030812803.43</v>
      </c>
      <c r="I128" s="96">
        <f t="shared" si="4"/>
        <v>2121095030.14</v>
      </c>
      <c r="J128" s="94">
        <v>109606272.79</v>
      </c>
      <c r="K128" s="95">
        <v>2156081624.25</v>
      </c>
      <c r="L128" s="96">
        <f t="shared" si="5"/>
        <v>2265687897.04</v>
      </c>
      <c r="N128" s="308"/>
      <c r="O128" s="308"/>
      <c r="P128" s="308"/>
      <c r="Q128" s="308"/>
      <c r="R128" s="308"/>
      <c r="S128" s="308"/>
    </row>
    <row r="129" spans="1:12" ht="12.75">
      <c r="A129" s="241" t="s">
        <v>371</v>
      </c>
      <c r="B129" s="242"/>
      <c r="C129" s="242"/>
      <c r="D129" s="242"/>
      <c r="E129" s="242"/>
      <c r="F129" s="242"/>
      <c r="G129" s="242"/>
      <c r="H129" s="242"/>
      <c r="I129" s="242"/>
      <c r="J129" s="242"/>
      <c r="K129" s="242"/>
      <c r="L129" s="243"/>
    </row>
    <row r="130" spans="1:12" ht="12.75">
      <c r="A130" s="244" t="s">
        <v>55</v>
      </c>
      <c r="B130" s="245"/>
      <c r="C130" s="245"/>
      <c r="D130" s="245"/>
      <c r="E130" s="245"/>
      <c r="F130" s="9">
        <v>121</v>
      </c>
      <c r="G130" s="70"/>
      <c r="H130" s="71"/>
      <c r="I130" s="72"/>
      <c r="J130" s="70"/>
      <c r="K130" s="71"/>
      <c r="L130" s="72"/>
    </row>
    <row r="131" spans="1:12" ht="12.75">
      <c r="A131" s="230" t="s">
        <v>97</v>
      </c>
      <c r="B131" s="231"/>
      <c r="C131" s="231"/>
      <c r="D131" s="231"/>
      <c r="E131" s="232"/>
      <c r="F131" s="10">
        <v>122</v>
      </c>
      <c r="G131" s="5"/>
      <c r="H131" s="6"/>
      <c r="I131" s="73"/>
      <c r="J131" s="5"/>
      <c r="K131" s="6"/>
      <c r="L131" s="73"/>
    </row>
    <row r="132" spans="1:12" ht="12.75">
      <c r="A132" s="233" t="s">
        <v>98</v>
      </c>
      <c r="B132" s="234"/>
      <c r="C132" s="234"/>
      <c r="D132" s="234"/>
      <c r="E132" s="235"/>
      <c r="F132" s="11">
        <v>123</v>
      </c>
      <c r="G132" s="7"/>
      <c r="H132" s="8"/>
      <c r="I132" s="74"/>
      <c r="J132" s="7"/>
      <c r="K132" s="8"/>
      <c r="L132" s="74"/>
    </row>
    <row r="133" spans="1:12" ht="12.75">
      <c r="A133" s="19" t="s">
        <v>372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  <row r="134" spans="1:12" ht="12.75">
      <c r="A134" s="19"/>
      <c r="B134" s="1"/>
      <c r="C134" s="1"/>
      <c r="D134" s="1"/>
      <c r="E134" s="1"/>
      <c r="F134" s="1"/>
      <c r="G134" s="1"/>
      <c r="H134" s="2"/>
      <c r="I134" s="2"/>
      <c r="J134" s="2"/>
      <c r="K134" s="3"/>
      <c r="L134" s="3"/>
    </row>
  </sheetData>
  <sheetProtection/>
  <mergeCells count="134"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14:E14"/>
    <mergeCell ref="A17:E17"/>
    <mergeCell ref="A18:E18"/>
    <mergeCell ref="A19:E19"/>
    <mergeCell ref="A20:E20"/>
    <mergeCell ref="A21:E21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87:E87"/>
    <mergeCell ref="A88:E88"/>
    <mergeCell ref="A73:E73"/>
    <mergeCell ref="A74:E74"/>
    <mergeCell ref="A75:E75"/>
    <mergeCell ref="A76:E76"/>
    <mergeCell ref="A77:E77"/>
    <mergeCell ref="A79:E79"/>
    <mergeCell ref="A80:E80"/>
    <mergeCell ref="A81:E81"/>
    <mergeCell ref="A82:E82"/>
    <mergeCell ref="A83:E83"/>
    <mergeCell ref="A84:E84"/>
    <mergeCell ref="A85:E85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</mergeCells>
  <conditionalFormatting sqref="G95:I95 G98:I98">
    <cfRule type="cellIs" priority="3" dxfId="0" operator="greaterThan" stopIfTrue="1">
      <formula>0</formula>
    </cfRule>
  </conditionalFormatting>
  <conditionalFormatting sqref="L95 L98">
    <cfRule type="cellIs" priority="2" dxfId="0" operator="greaterThan" stopIfTrue="1">
      <formula>0</formula>
    </cfRule>
  </conditionalFormatting>
  <conditionalFormatting sqref="J95:K95 J98:K98">
    <cfRule type="cellIs" priority="1" dxfId="0" operator="greaterThan" stopIfTrue="1">
      <formula>0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57" r:id="rId1"/>
  <rowBreaks count="1" manualBreakCount="1">
    <brk id="77" max="255" man="1"/>
  </rowBreaks>
  <ignoredErrors>
    <ignoredError sqref="A40:F44 A81:F95 A80:F80 A101:F107 A100:F100 A109:F110 A108:F108 A112:F114 A111:F111 A116:F118 A115:F115 A97:F99 A96:F96 A78:F78 A72:F72 A46:F52 A45:F45 A120:F123 A119:F119 A54:F55 A53:F53 A57:F60 A56:F56 A62:F64 A61:F61 A67:F71 A65:F65 A125:F125 A124:F124 A66:F66 A73:F77 A79:F79 J57:K57 G100:H100" formulaRange="1"/>
    <ignoredError sqref="L18 I18 I79:L79 I81:L87 I80:J80 L80 I124" formula="1"/>
    <ignoredError sqref="K80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Z115"/>
  <sheetViews>
    <sheetView view="pageBreakPreview" zoomScale="110" zoomScaleSheetLayoutView="11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G6" sqref="G6"/>
    </sheetView>
  </sheetViews>
  <sheetFormatPr defaultColWidth="9.140625" defaultRowHeight="12.75"/>
  <cols>
    <col min="1" max="5" width="9.140625" style="69" customWidth="1"/>
    <col min="6" max="6" width="9.421875" style="69" bestFit="1" customWidth="1"/>
    <col min="7" max="7" width="11.57421875" style="69" customWidth="1"/>
    <col min="8" max="8" width="11.7109375" style="69" customWidth="1"/>
    <col min="9" max="9" width="12.00390625" style="69" customWidth="1"/>
    <col min="10" max="10" width="11.7109375" style="69" customWidth="1"/>
    <col min="11" max="11" width="11.421875" style="69" customWidth="1"/>
    <col min="12" max="12" width="12.28125" style="69" customWidth="1"/>
    <col min="13" max="13" width="9.140625" style="69" customWidth="1"/>
    <col min="14" max="16" width="14.8515625" style="69" bestFit="1" customWidth="1"/>
    <col min="17" max="17" width="14.7109375" style="69" bestFit="1" customWidth="1"/>
    <col min="18" max="19" width="14.8515625" style="69" bestFit="1" customWidth="1"/>
    <col min="20" max="16384" width="9.140625" style="69" customWidth="1"/>
  </cols>
  <sheetData>
    <row r="1" spans="1:12" ht="15.75">
      <c r="A1" s="261" t="s">
        <v>375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12.75" customHeight="1">
      <c r="A2" s="257" t="s">
        <v>402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 ht="16.5" customHeight="1">
      <c r="A3" s="20"/>
      <c r="B3" s="21"/>
      <c r="C3" s="21"/>
      <c r="D3" s="51"/>
      <c r="E3" s="51"/>
      <c r="F3" s="51"/>
      <c r="G3" s="51"/>
      <c r="H3" s="51"/>
      <c r="I3" s="13"/>
      <c r="J3" s="13"/>
      <c r="K3" s="262" t="s">
        <v>58</v>
      </c>
      <c r="L3" s="263"/>
    </row>
    <row r="4" spans="1:12" ht="12.75" customHeight="1">
      <c r="A4" s="253" t="s">
        <v>2</v>
      </c>
      <c r="B4" s="254"/>
      <c r="C4" s="254"/>
      <c r="D4" s="254"/>
      <c r="E4" s="254"/>
      <c r="F4" s="253" t="s">
        <v>222</v>
      </c>
      <c r="G4" s="253" t="s">
        <v>373</v>
      </c>
      <c r="H4" s="254"/>
      <c r="I4" s="254"/>
      <c r="J4" s="253" t="s">
        <v>374</v>
      </c>
      <c r="K4" s="254"/>
      <c r="L4" s="254"/>
    </row>
    <row r="5" spans="1:12" ht="12.75">
      <c r="A5" s="254"/>
      <c r="B5" s="254"/>
      <c r="C5" s="254"/>
      <c r="D5" s="254"/>
      <c r="E5" s="254"/>
      <c r="F5" s="254"/>
      <c r="G5" s="75" t="s">
        <v>361</v>
      </c>
      <c r="H5" s="75" t="s">
        <v>362</v>
      </c>
      <c r="I5" s="75" t="s">
        <v>363</v>
      </c>
      <c r="J5" s="75" t="s">
        <v>361</v>
      </c>
      <c r="K5" s="75" t="s">
        <v>362</v>
      </c>
      <c r="L5" s="75" t="s">
        <v>363</v>
      </c>
    </row>
    <row r="6" spans="1:12" ht="12.75">
      <c r="A6" s="253">
        <v>1</v>
      </c>
      <c r="B6" s="253"/>
      <c r="C6" s="253"/>
      <c r="D6" s="253"/>
      <c r="E6" s="253"/>
      <c r="F6" s="76">
        <v>2</v>
      </c>
      <c r="G6" s="76">
        <v>3</v>
      </c>
      <c r="H6" s="76">
        <v>4</v>
      </c>
      <c r="I6" s="76" t="s">
        <v>56</v>
      </c>
      <c r="J6" s="76">
        <v>6</v>
      </c>
      <c r="K6" s="76">
        <v>7</v>
      </c>
      <c r="L6" s="76" t="s">
        <v>57</v>
      </c>
    </row>
    <row r="7" spans="1:26" ht="12.75">
      <c r="A7" s="244" t="s">
        <v>99</v>
      </c>
      <c r="B7" s="245"/>
      <c r="C7" s="245"/>
      <c r="D7" s="245"/>
      <c r="E7" s="248"/>
      <c r="F7" s="9">
        <v>124</v>
      </c>
      <c r="G7" s="86">
        <f>SUM(G8:G15)</f>
        <v>209079746.16999996</v>
      </c>
      <c r="H7" s="87">
        <f>SUM(H8:H15)</f>
        <v>316276049.41999996</v>
      </c>
      <c r="I7" s="150">
        <f>G7+H7</f>
        <v>525355795.5899999</v>
      </c>
      <c r="J7" s="86">
        <f>SUM(J8:J15)</f>
        <v>251440358.57000002</v>
      </c>
      <c r="K7" s="159">
        <f>SUM(K8:K15)</f>
        <v>443742512.28999984</v>
      </c>
      <c r="L7" s="88">
        <f>SUM(L8:L15)</f>
        <v>695182870.8599998</v>
      </c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</row>
    <row r="8" spans="1:25" ht="12.75">
      <c r="A8" s="236" t="s">
        <v>197</v>
      </c>
      <c r="B8" s="237"/>
      <c r="C8" s="237"/>
      <c r="D8" s="237"/>
      <c r="E8" s="238"/>
      <c r="F8" s="10">
        <v>125</v>
      </c>
      <c r="G8" s="89">
        <v>209042694.45</v>
      </c>
      <c r="H8" s="90">
        <v>608074545.96</v>
      </c>
      <c r="I8" s="151">
        <f aca="true" t="shared" si="0" ref="I8:I71">G8+H8</f>
        <v>817117240.4100001</v>
      </c>
      <c r="J8" s="89">
        <v>251532145.25000003</v>
      </c>
      <c r="K8" s="90">
        <v>718092597.5899998</v>
      </c>
      <c r="L8" s="91">
        <f>SUM(J8:K8)</f>
        <v>969624742.8399998</v>
      </c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</row>
    <row r="9" spans="1:25" ht="12.75">
      <c r="A9" s="236" t="s">
        <v>198</v>
      </c>
      <c r="B9" s="237"/>
      <c r="C9" s="237"/>
      <c r="D9" s="237"/>
      <c r="E9" s="238"/>
      <c r="F9" s="10">
        <v>126</v>
      </c>
      <c r="G9" s="89">
        <v>0</v>
      </c>
      <c r="H9" s="90">
        <v>-1688.0800000000002</v>
      </c>
      <c r="I9" s="151">
        <f t="shared" si="0"/>
        <v>-1688.0800000000002</v>
      </c>
      <c r="J9" s="89">
        <v>0</v>
      </c>
      <c r="K9" s="90">
        <v>0</v>
      </c>
      <c r="L9" s="91">
        <f aca="true" t="shared" si="1" ref="L9:L72">SUM(J9:K9)</f>
        <v>0</v>
      </c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</row>
    <row r="10" spans="1:25" ht="25.5" customHeight="1">
      <c r="A10" s="236" t="s">
        <v>199</v>
      </c>
      <c r="B10" s="237"/>
      <c r="C10" s="237"/>
      <c r="D10" s="237"/>
      <c r="E10" s="238"/>
      <c r="F10" s="10">
        <v>127</v>
      </c>
      <c r="G10" s="89">
        <v>0</v>
      </c>
      <c r="H10" s="90">
        <v>-6902502.760000006</v>
      </c>
      <c r="I10" s="151">
        <f t="shared" si="0"/>
        <v>-6902502.760000006</v>
      </c>
      <c r="J10" s="89">
        <v>0</v>
      </c>
      <c r="K10" s="90">
        <v>10734249.140000015</v>
      </c>
      <c r="L10" s="91">
        <f t="shared" si="1"/>
        <v>10734249.140000015</v>
      </c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</row>
    <row r="11" spans="1:25" ht="12.75">
      <c r="A11" s="236" t="s">
        <v>200</v>
      </c>
      <c r="B11" s="237"/>
      <c r="C11" s="237"/>
      <c r="D11" s="237"/>
      <c r="E11" s="238"/>
      <c r="F11" s="10">
        <v>128</v>
      </c>
      <c r="G11" s="89">
        <v>-26500.27</v>
      </c>
      <c r="H11" s="90">
        <v>-64866577.97</v>
      </c>
      <c r="I11" s="151">
        <f t="shared" si="0"/>
        <v>-64893078.24</v>
      </c>
      <c r="J11" s="89">
        <v>-43978.28</v>
      </c>
      <c r="K11" s="90">
        <v>-101838534.18999998</v>
      </c>
      <c r="L11" s="91">
        <f t="shared" si="1"/>
        <v>-101882512.46999998</v>
      </c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</row>
    <row r="12" spans="1:25" ht="12.75">
      <c r="A12" s="236" t="s">
        <v>201</v>
      </c>
      <c r="B12" s="237"/>
      <c r="C12" s="237"/>
      <c r="D12" s="237"/>
      <c r="E12" s="238"/>
      <c r="F12" s="10">
        <v>129</v>
      </c>
      <c r="G12" s="89">
        <v>0</v>
      </c>
      <c r="H12" s="90">
        <v>5558.31</v>
      </c>
      <c r="I12" s="151">
        <f t="shared" si="0"/>
        <v>5558.31</v>
      </c>
      <c r="J12" s="89">
        <v>0</v>
      </c>
      <c r="K12" s="90">
        <v>-1489320.41</v>
      </c>
      <c r="L12" s="91">
        <f t="shared" si="1"/>
        <v>-1489320.41</v>
      </c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</row>
    <row r="13" spans="1:25" ht="12.75">
      <c r="A13" s="236" t="s">
        <v>202</v>
      </c>
      <c r="B13" s="237"/>
      <c r="C13" s="237"/>
      <c r="D13" s="237"/>
      <c r="E13" s="238"/>
      <c r="F13" s="10">
        <v>130</v>
      </c>
      <c r="G13" s="89">
        <v>51274.39</v>
      </c>
      <c r="H13" s="90">
        <v>-227967208.13000008</v>
      </c>
      <c r="I13" s="151">
        <f t="shared" si="0"/>
        <v>-227915933.7400001</v>
      </c>
      <c r="J13" s="89">
        <v>-57421.72</v>
      </c>
      <c r="K13" s="90">
        <v>-238042053.42000002</v>
      </c>
      <c r="L13" s="91">
        <f t="shared" si="1"/>
        <v>-238099475.14000002</v>
      </c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</row>
    <row r="14" spans="1:25" ht="12.75">
      <c r="A14" s="236" t="s">
        <v>203</v>
      </c>
      <c r="B14" s="237"/>
      <c r="C14" s="237"/>
      <c r="D14" s="237"/>
      <c r="E14" s="238"/>
      <c r="F14" s="10">
        <v>131</v>
      </c>
      <c r="G14" s="89">
        <v>12277.6</v>
      </c>
      <c r="H14" s="90">
        <v>7035160.55</v>
      </c>
      <c r="I14" s="151">
        <f t="shared" si="0"/>
        <v>7047438.149999999</v>
      </c>
      <c r="J14" s="89">
        <v>9613.32</v>
      </c>
      <c r="K14" s="90">
        <v>55359260.84</v>
      </c>
      <c r="L14" s="91">
        <f t="shared" si="1"/>
        <v>55368874.160000004</v>
      </c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</row>
    <row r="15" spans="1:25" ht="12.75">
      <c r="A15" s="236" t="s">
        <v>243</v>
      </c>
      <c r="B15" s="237"/>
      <c r="C15" s="237"/>
      <c r="D15" s="237"/>
      <c r="E15" s="238"/>
      <c r="F15" s="10">
        <v>132</v>
      </c>
      <c r="G15" s="89">
        <v>0</v>
      </c>
      <c r="H15" s="90">
        <v>898761.54</v>
      </c>
      <c r="I15" s="151">
        <f t="shared" si="0"/>
        <v>898761.54</v>
      </c>
      <c r="J15" s="89">
        <v>0</v>
      </c>
      <c r="K15" s="90">
        <v>926312.74</v>
      </c>
      <c r="L15" s="91">
        <f t="shared" si="1"/>
        <v>926312.74</v>
      </c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</row>
    <row r="16" spans="1:25" ht="24.75" customHeight="1">
      <c r="A16" s="230" t="s">
        <v>100</v>
      </c>
      <c r="B16" s="237"/>
      <c r="C16" s="237"/>
      <c r="D16" s="237"/>
      <c r="E16" s="238"/>
      <c r="F16" s="10">
        <v>133</v>
      </c>
      <c r="G16" s="92">
        <f>+G17+G18+G22+G23+G24+G28+G29</f>
        <v>42380112.38</v>
      </c>
      <c r="H16" s="93">
        <f>+H17+H18+H22+H23+H24+H28+H29</f>
        <v>68586599.48</v>
      </c>
      <c r="I16" s="151">
        <f t="shared" si="0"/>
        <v>110966711.86000001</v>
      </c>
      <c r="J16" s="92">
        <f>+J17+J18+J22+J23+J24+J28+J29</f>
        <v>33080490.85</v>
      </c>
      <c r="K16" s="93">
        <f>+K17+K18+K22+K23+K24+K28+K29</f>
        <v>147446020.81000003</v>
      </c>
      <c r="L16" s="91">
        <f>+L17+L18+L22+L23+L24+L28+L29</f>
        <v>180526511.66000003</v>
      </c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</row>
    <row r="17" spans="1:25" ht="19.5" customHeight="1">
      <c r="A17" s="236" t="s">
        <v>220</v>
      </c>
      <c r="B17" s="237"/>
      <c r="C17" s="237"/>
      <c r="D17" s="237"/>
      <c r="E17" s="238"/>
      <c r="F17" s="10">
        <v>134</v>
      </c>
      <c r="G17" s="89">
        <v>0</v>
      </c>
      <c r="H17" s="90">
        <v>12449999.999999998</v>
      </c>
      <c r="I17" s="151">
        <f t="shared" si="0"/>
        <v>12449999.999999998</v>
      </c>
      <c r="J17" s="89">
        <v>0</v>
      </c>
      <c r="K17" s="90">
        <v>14300000.010000002</v>
      </c>
      <c r="L17" s="91">
        <f t="shared" si="1"/>
        <v>14300000.010000002</v>
      </c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</row>
    <row r="18" spans="1:25" ht="26.25" customHeight="1">
      <c r="A18" s="236" t="s">
        <v>205</v>
      </c>
      <c r="B18" s="237"/>
      <c r="C18" s="237"/>
      <c r="D18" s="237"/>
      <c r="E18" s="238"/>
      <c r="F18" s="10">
        <v>135</v>
      </c>
      <c r="G18" s="92">
        <f>SUM(G19:G21)</f>
        <v>0</v>
      </c>
      <c r="H18" s="93">
        <f>SUM(H19:H21)</f>
        <v>6496462.17</v>
      </c>
      <c r="I18" s="151">
        <f t="shared" si="0"/>
        <v>6496462.17</v>
      </c>
      <c r="J18" s="92">
        <f>SUM(J19:J21)</f>
        <v>0</v>
      </c>
      <c r="K18" s="93">
        <f>SUM(K19:K21)</f>
        <v>79590114.07000001</v>
      </c>
      <c r="L18" s="91">
        <f t="shared" si="1"/>
        <v>79590114.07000001</v>
      </c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</row>
    <row r="19" spans="1:25" ht="12.75">
      <c r="A19" s="236" t="s">
        <v>244</v>
      </c>
      <c r="B19" s="237"/>
      <c r="C19" s="237"/>
      <c r="D19" s="237"/>
      <c r="E19" s="238"/>
      <c r="F19" s="10">
        <v>136</v>
      </c>
      <c r="G19" s="89">
        <v>0</v>
      </c>
      <c r="H19" s="90">
        <v>6496462.17</v>
      </c>
      <c r="I19" s="151">
        <f t="shared" si="0"/>
        <v>6496462.17</v>
      </c>
      <c r="J19" s="89">
        <v>0</v>
      </c>
      <c r="K19" s="90">
        <v>4245362.159999999</v>
      </c>
      <c r="L19" s="91">
        <f t="shared" si="1"/>
        <v>4245362.159999999</v>
      </c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</row>
    <row r="20" spans="1:25" ht="24" customHeight="1">
      <c r="A20" s="236" t="s">
        <v>54</v>
      </c>
      <c r="B20" s="237"/>
      <c r="C20" s="237"/>
      <c r="D20" s="237"/>
      <c r="E20" s="238"/>
      <c r="F20" s="10">
        <v>137</v>
      </c>
      <c r="G20" s="89">
        <v>0</v>
      </c>
      <c r="H20" s="90">
        <v>0</v>
      </c>
      <c r="I20" s="151">
        <f t="shared" si="0"/>
        <v>0</v>
      </c>
      <c r="J20" s="89">
        <v>0</v>
      </c>
      <c r="K20" s="90">
        <v>0</v>
      </c>
      <c r="L20" s="91">
        <f t="shared" si="1"/>
        <v>0</v>
      </c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</row>
    <row r="21" spans="1:25" ht="12.75">
      <c r="A21" s="236" t="s">
        <v>245</v>
      </c>
      <c r="B21" s="237"/>
      <c r="C21" s="237"/>
      <c r="D21" s="237"/>
      <c r="E21" s="238"/>
      <c r="F21" s="10">
        <v>138</v>
      </c>
      <c r="G21" s="89">
        <v>0</v>
      </c>
      <c r="H21" s="90">
        <v>0</v>
      </c>
      <c r="I21" s="151">
        <f t="shared" si="0"/>
        <v>0</v>
      </c>
      <c r="J21" s="89">
        <v>0</v>
      </c>
      <c r="K21" s="90">
        <v>75344751.91000001</v>
      </c>
      <c r="L21" s="91">
        <f t="shared" si="1"/>
        <v>75344751.91000001</v>
      </c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</row>
    <row r="22" spans="1:25" ht="12.75">
      <c r="A22" s="236" t="s">
        <v>246</v>
      </c>
      <c r="B22" s="237"/>
      <c r="C22" s="237"/>
      <c r="D22" s="237"/>
      <c r="E22" s="238"/>
      <c r="F22" s="10">
        <v>139</v>
      </c>
      <c r="G22" s="89">
        <v>27935319.240000006</v>
      </c>
      <c r="H22" s="90">
        <v>28167917.890000004</v>
      </c>
      <c r="I22" s="151">
        <f t="shared" si="0"/>
        <v>56103237.13000001</v>
      </c>
      <c r="J22" s="89">
        <v>26929243.24</v>
      </c>
      <c r="K22" s="90">
        <v>28031739.9</v>
      </c>
      <c r="L22" s="91">
        <f t="shared" si="1"/>
        <v>54960983.14</v>
      </c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</row>
    <row r="23" spans="1:25" ht="20.25" customHeight="1">
      <c r="A23" s="236" t="s">
        <v>274</v>
      </c>
      <c r="B23" s="237"/>
      <c r="C23" s="237"/>
      <c r="D23" s="237"/>
      <c r="E23" s="238"/>
      <c r="F23" s="10">
        <v>140</v>
      </c>
      <c r="G23" s="89">
        <v>6815.38</v>
      </c>
      <c r="H23" s="90">
        <v>1882299.4300000004</v>
      </c>
      <c r="I23" s="151">
        <f t="shared" si="0"/>
        <v>1889114.8100000003</v>
      </c>
      <c r="J23" s="89">
        <v>1196675.7999999998</v>
      </c>
      <c r="K23" s="90">
        <v>11361437.940000001</v>
      </c>
      <c r="L23" s="91">
        <f t="shared" si="1"/>
        <v>12558113.740000002</v>
      </c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</row>
    <row r="24" spans="1:25" ht="19.5" customHeight="1">
      <c r="A24" s="236" t="s">
        <v>101</v>
      </c>
      <c r="B24" s="237"/>
      <c r="C24" s="237"/>
      <c r="D24" s="237"/>
      <c r="E24" s="238"/>
      <c r="F24" s="10">
        <v>141</v>
      </c>
      <c r="G24" s="92">
        <f>SUM(G25:G27)</f>
        <v>14373919.879999999</v>
      </c>
      <c r="H24" s="93">
        <f>SUM(H25:H27)</f>
        <v>17826001.119999994</v>
      </c>
      <c r="I24" s="151">
        <f t="shared" si="0"/>
        <v>32199920.999999993</v>
      </c>
      <c r="J24" s="92">
        <f>SUM(J25:J27)</f>
        <v>4631845.17</v>
      </c>
      <c r="K24" s="93">
        <f>SUM(K25:K27)</f>
        <v>12920510.049999999</v>
      </c>
      <c r="L24" s="91">
        <f t="shared" si="1"/>
        <v>17552355.22</v>
      </c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</row>
    <row r="25" spans="1:25" ht="12.75">
      <c r="A25" s="236" t="s">
        <v>247</v>
      </c>
      <c r="B25" s="237"/>
      <c r="C25" s="237"/>
      <c r="D25" s="237"/>
      <c r="E25" s="238"/>
      <c r="F25" s="10">
        <v>142</v>
      </c>
      <c r="G25" s="89">
        <v>10945.87</v>
      </c>
      <c r="H25" s="90">
        <v>30312.13</v>
      </c>
      <c r="I25" s="151">
        <f t="shared" si="0"/>
        <v>41258</v>
      </c>
      <c r="J25" s="89">
        <v>0</v>
      </c>
      <c r="K25" s="90">
        <v>1766350.9199999997</v>
      </c>
      <c r="L25" s="91">
        <f t="shared" si="1"/>
        <v>1766350.9199999997</v>
      </c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</row>
    <row r="26" spans="1:25" ht="12.75">
      <c r="A26" s="236" t="s">
        <v>248</v>
      </c>
      <c r="B26" s="237"/>
      <c r="C26" s="237"/>
      <c r="D26" s="237"/>
      <c r="E26" s="238"/>
      <c r="F26" s="10">
        <v>143</v>
      </c>
      <c r="G26" s="89">
        <v>14362974.01</v>
      </c>
      <c r="H26" s="90">
        <v>17795688.989999995</v>
      </c>
      <c r="I26" s="151">
        <f t="shared" si="0"/>
        <v>32158662.999999993</v>
      </c>
      <c r="J26" s="89">
        <v>4631845.17</v>
      </c>
      <c r="K26" s="90">
        <v>11154159.129999999</v>
      </c>
      <c r="L26" s="91">
        <f t="shared" si="1"/>
        <v>15786004.299999999</v>
      </c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</row>
    <row r="27" spans="1:25" ht="12.75">
      <c r="A27" s="236" t="s">
        <v>7</v>
      </c>
      <c r="B27" s="237"/>
      <c r="C27" s="237"/>
      <c r="D27" s="237"/>
      <c r="E27" s="238"/>
      <c r="F27" s="10">
        <v>144</v>
      </c>
      <c r="G27" s="89">
        <v>0</v>
      </c>
      <c r="H27" s="90">
        <v>0</v>
      </c>
      <c r="I27" s="151">
        <f t="shared" si="0"/>
        <v>0</v>
      </c>
      <c r="J27" s="89">
        <v>0</v>
      </c>
      <c r="K27" s="90">
        <v>0</v>
      </c>
      <c r="L27" s="91">
        <f t="shared" si="1"/>
        <v>0</v>
      </c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</row>
    <row r="28" spans="1:25" ht="12.75">
      <c r="A28" s="236" t="s">
        <v>8</v>
      </c>
      <c r="B28" s="237"/>
      <c r="C28" s="237"/>
      <c r="D28" s="237"/>
      <c r="E28" s="238"/>
      <c r="F28" s="10">
        <v>145</v>
      </c>
      <c r="G28" s="89">
        <v>0</v>
      </c>
      <c r="H28" s="90">
        <v>0</v>
      </c>
      <c r="I28" s="151">
        <f t="shared" si="0"/>
        <v>0</v>
      </c>
      <c r="J28" s="89"/>
      <c r="K28" s="90"/>
      <c r="L28" s="91">
        <f t="shared" si="1"/>
        <v>0</v>
      </c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</row>
    <row r="29" spans="1:25" ht="12.75">
      <c r="A29" s="236" t="s">
        <v>9</v>
      </c>
      <c r="B29" s="237"/>
      <c r="C29" s="237"/>
      <c r="D29" s="237"/>
      <c r="E29" s="238"/>
      <c r="F29" s="10">
        <v>146</v>
      </c>
      <c r="G29" s="89">
        <v>64057.88</v>
      </c>
      <c r="H29" s="90">
        <v>1763918.8700000003</v>
      </c>
      <c r="I29" s="151">
        <f t="shared" si="0"/>
        <v>1827976.7500000002</v>
      </c>
      <c r="J29" s="89">
        <v>322726.64</v>
      </c>
      <c r="K29" s="90">
        <v>1242218.84</v>
      </c>
      <c r="L29" s="91">
        <f t="shared" si="1"/>
        <v>1564945.48</v>
      </c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</row>
    <row r="30" spans="1:25" ht="12.75">
      <c r="A30" s="230" t="s">
        <v>10</v>
      </c>
      <c r="B30" s="237"/>
      <c r="C30" s="237"/>
      <c r="D30" s="237"/>
      <c r="E30" s="238"/>
      <c r="F30" s="10">
        <v>147</v>
      </c>
      <c r="G30" s="89">
        <v>202008.36000000002</v>
      </c>
      <c r="H30" s="90">
        <v>7896679.890000001</v>
      </c>
      <c r="I30" s="151">
        <f t="shared" si="0"/>
        <v>8098688.250000001</v>
      </c>
      <c r="J30" s="89">
        <v>392806.06</v>
      </c>
      <c r="K30" s="90">
        <v>11075904.85</v>
      </c>
      <c r="L30" s="91">
        <f t="shared" si="1"/>
        <v>11468710.91</v>
      </c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</row>
    <row r="31" spans="1:25" ht="21.75" customHeight="1">
      <c r="A31" s="230" t="s">
        <v>11</v>
      </c>
      <c r="B31" s="237"/>
      <c r="C31" s="237"/>
      <c r="D31" s="237"/>
      <c r="E31" s="238"/>
      <c r="F31" s="10">
        <v>148</v>
      </c>
      <c r="G31" s="89">
        <v>48024.36</v>
      </c>
      <c r="H31" s="90">
        <v>2720341.870000001</v>
      </c>
      <c r="I31" s="151">
        <f t="shared" si="0"/>
        <v>2768366.230000001</v>
      </c>
      <c r="J31" s="89">
        <v>36958.240000000005</v>
      </c>
      <c r="K31" s="90">
        <v>4182264.9900000007</v>
      </c>
      <c r="L31" s="91">
        <f t="shared" si="1"/>
        <v>4219223.23</v>
      </c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</row>
    <row r="32" spans="1:25" ht="12.75">
      <c r="A32" s="230" t="s">
        <v>12</v>
      </c>
      <c r="B32" s="237"/>
      <c r="C32" s="237"/>
      <c r="D32" s="237"/>
      <c r="E32" s="238"/>
      <c r="F32" s="10">
        <v>149</v>
      </c>
      <c r="G32" s="89"/>
      <c r="H32" s="90">
        <v>2699599.55</v>
      </c>
      <c r="I32" s="151">
        <f t="shared" si="0"/>
        <v>2699599.55</v>
      </c>
      <c r="J32" s="89">
        <v>1382.46</v>
      </c>
      <c r="K32" s="90">
        <v>1744685.0000000002</v>
      </c>
      <c r="L32" s="91">
        <f t="shared" si="1"/>
        <v>1746067.4600000002</v>
      </c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</row>
    <row r="33" spans="1:25" ht="12.75">
      <c r="A33" s="230" t="s">
        <v>102</v>
      </c>
      <c r="B33" s="237"/>
      <c r="C33" s="237"/>
      <c r="D33" s="237"/>
      <c r="E33" s="238"/>
      <c r="F33" s="10">
        <v>150</v>
      </c>
      <c r="G33" s="92">
        <f>+G34+G38</f>
        <v>-84537275.03</v>
      </c>
      <c r="H33" s="93">
        <f>+H34+H38</f>
        <v>-197033475.76</v>
      </c>
      <c r="I33" s="151">
        <f t="shared" si="0"/>
        <v>-281570750.78999996</v>
      </c>
      <c r="J33" s="92">
        <f>+J34+J38</f>
        <v>-113207021.96999997</v>
      </c>
      <c r="K33" s="93">
        <f>+K34+K38</f>
        <v>-236127447.93</v>
      </c>
      <c r="L33" s="91">
        <f t="shared" si="1"/>
        <v>-349334469.9</v>
      </c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</row>
    <row r="34" spans="1:25" ht="12.75">
      <c r="A34" s="236" t="s">
        <v>103</v>
      </c>
      <c r="B34" s="237"/>
      <c r="C34" s="237"/>
      <c r="D34" s="237"/>
      <c r="E34" s="238"/>
      <c r="F34" s="10">
        <v>151</v>
      </c>
      <c r="G34" s="92">
        <f>SUM(G35:G37)</f>
        <v>-84687747.62</v>
      </c>
      <c r="H34" s="93">
        <f>SUM(H35:H37)</f>
        <v>-232570944.97</v>
      </c>
      <c r="I34" s="151">
        <f t="shared" si="0"/>
        <v>-317258692.59000003</v>
      </c>
      <c r="J34" s="92">
        <f>SUM(J35:J37)</f>
        <v>-100954427.01999997</v>
      </c>
      <c r="K34" s="93">
        <f>SUM(K35:K37)</f>
        <v>-289375926.31</v>
      </c>
      <c r="L34" s="91">
        <f>SUM(L35:L37)</f>
        <v>-390330353.33</v>
      </c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</row>
    <row r="35" spans="1:25" ht="12.75">
      <c r="A35" s="236" t="s">
        <v>13</v>
      </c>
      <c r="B35" s="237"/>
      <c r="C35" s="237"/>
      <c r="D35" s="237"/>
      <c r="E35" s="238"/>
      <c r="F35" s="10">
        <v>152</v>
      </c>
      <c r="G35" s="89">
        <v>-84687747.62</v>
      </c>
      <c r="H35" s="90">
        <v>-262731865.16</v>
      </c>
      <c r="I35" s="151">
        <f t="shared" si="0"/>
        <v>-347419612.78</v>
      </c>
      <c r="J35" s="89">
        <v>-100954427.01999997</v>
      </c>
      <c r="K35" s="90">
        <v>-304584371.18</v>
      </c>
      <c r="L35" s="91">
        <f t="shared" si="1"/>
        <v>-405538798.2</v>
      </c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</row>
    <row r="36" spans="1:25" ht="12.75">
      <c r="A36" s="236" t="s">
        <v>14</v>
      </c>
      <c r="B36" s="237"/>
      <c r="C36" s="237"/>
      <c r="D36" s="237"/>
      <c r="E36" s="238"/>
      <c r="F36" s="10">
        <v>153</v>
      </c>
      <c r="G36" s="89">
        <v>0</v>
      </c>
      <c r="H36" s="90">
        <v>597082.5</v>
      </c>
      <c r="I36" s="151">
        <f t="shared" si="0"/>
        <v>597082.5</v>
      </c>
      <c r="J36" s="89">
        <v>0</v>
      </c>
      <c r="K36" s="90">
        <v>253387.99</v>
      </c>
      <c r="L36" s="91">
        <f t="shared" si="1"/>
        <v>253387.99</v>
      </c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</row>
    <row r="37" spans="1:25" ht="12.75">
      <c r="A37" s="236" t="s">
        <v>15</v>
      </c>
      <c r="B37" s="237"/>
      <c r="C37" s="237"/>
      <c r="D37" s="237"/>
      <c r="E37" s="238"/>
      <c r="F37" s="10">
        <v>154</v>
      </c>
      <c r="G37" s="89">
        <v>0</v>
      </c>
      <c r="H37" s="90">
        <v>29563837.690000005</v>
      </c>
      <c r="I37" s="151">
        <f t="shared" si="0"/>
        <v>29563837.690000005</v>
      </c>
      <c r="J37" s="89">
        <v>0</v>
      </c>
      <c r="K37" s="90">
        <v>14955056.879999997</v>
      </c>
      <c r="L37" s="91">
        <f t="shared" si="1"/>
        <v>14955056.879999997</v>
      </c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</row>
    <row r="38" spans="1:25" ht="12.75">
      <c r="A38" s="236" t="s">
        <v>104</v>
      </c>
      <c r="B38" s="237"/>
      <c r="C38" s="237"/>
      <c r="D38" s="237"/>
      <c r="E38" s="238"/>
      <c r="F38" s="10">
        <v>155</v>
      </c>
      <c r="G38" s="92">
        <f>SUM(G39:G41)</f>
        <v>150472.58999999997</v>
      </c>
      <c r="H38" s="93">
        <f>SUM(H39:H41)</f>
        <v>35537469.20999999</v>
      </c>
      <c r="I38" s="151">
        <f t="shared" si="0"/>
        <v>35687941.8</v>
      </c>
      <c r="J38" s="92">
        <f>SUM(J39:J41)</f>
        <v>-12252594.95</v>
      </c>
      <c r="K38" s="93">
        <f>SUM(K39:K41)</f>
        <v>53248478.37999999</v>
      </c>
      <c r="L38" s="91">
        <f>SUM(L39:L41)</f>
        <v>40995883.42999999</v>
      </c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</row>
    <row r="39" spans="1:25" ht="12.75">
      <c r="A39" s="236" t="s">
        <v>16</v>
      </c>
      <c r="B39" s="237"/>
      <c r="C39" s="237"/>
      <c r="D39" s="237"/>
      <c r="E39" s="238"/>
      <c r="F39" s="10">
        <v>156</v>
      </c>
      <c r="G39" s="89">
        <v>150472.58999999997</v>
      </c>
      <c r="H39" s="90">
        <v>60992602.92999999</v>
      </c>
      <c r="I39" s="151">
        <f t="shared" si="0"/>
        <v>61143075.519999996</v>
      </c>
      <c r="J39" s="89">
        <v>-12252594.95</v>
      </c>
      <c r="K39" s="90">
        <v>48651952.88999999</v>
      </c>
      <c r="L39" s="91">
        <f t="shared" si="1"/>
        <v>36399357.94</v>
      </c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</row>
    <row r="40" spans="1:25" ht="12.75">
      <c r="A40" s="236" t="s">
        <v>17</v>
      </c>
      <c r="B40" s="237"/>
      <c r="C40" s="237"/>
      <c r="D40" s="237"/>
      <c r="E40" s="238"/>
      <c r="F40" s="10">
        <v>157</v>
      </c>
      <c r="G40" s="89">
        <v>0</v>
      </c>
      <c r="H40" s="90">
        <v>360105.17</v>
      </c>
      <c r="I40" s="151">
        <f t="shared" si="0"/>
        <v>360105.17</v>
      </c>
      <c r="J40" s="89">
        <v>0</v>
      </c>
      <c r="K40" s="90">
        <v>-150484.38</v>
      </c>
      <c r="L40" s="91">
        <f t="shared" si="1"/>
        <v>-150484.38</v>
      </c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</row>
    <row r="41" spans="1:25" ht="12.75">
      <c r="A41" s="236" t="s">
        <v>18</v>
      </c>
      <c r="B41" s="237"/>
      <c r="C41" s="237"/>
      <c r="D41" s="237"/>
      <c r="E41" s="238"/>
      <c r="F41" s="10">
        <v>158</v>
      </c>
      <c r="G41" s="89">
        <v>0</v>
      </c>
      <c r="H41" s="90">
        <v>-25815238.889999997</v>
      </c>
      <c r="I41" s="151">
        <f t="shared" si="0"/>
        <v>-25815238.889999997</v>
      </c>
      <c r="J41" s="89">
        <v>0</v>
      </c>
      <c r="K41" s="90">
        <v>4747009.869999998</v>
      </c>
      <c r="L41" s="91">
        <f t="shared" si="1"/>
        <v>4747009.869999998</v>
      </c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</row>
    <row r="42" spans="1:25" ht="22.5" customHeight="1">
      <c r="A42" s="230" t="s">
        <v>105</v>
      </c>
      <c r="B42" s="237"/>
      <c r="C42" s="237"/>
      <c r="D42" s="237"/>
      <c r="E42" s="238"/>
      <c r="F42" s="10">
        <v>159</v>
      </c>
      <c r="G42" s="92">
        <f>+G43+G46</f>
        <v>31395257.57</v>
      </c>
      <c r="H42" s="93">
        <f>+H43+H46</f>
        <v>1209310</v>
      </c>
      <c r="I42" s="151">
        <f t="shared" si="0"/>
        <v>32604567.57</v>
      </c>
      <c r="J42" s="92">
        <f>+J43+J46</f>
        <v>-14706884.450000007</v>
      </c>
      <c r="K42" s="93">
        <f>+K43+K46</f>
        <v>1015284</v>
      </c>
      <c r="L42" s="91">
        <f>+L43+L46</f>
        <v>-13691600.450000007</v>
      </c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</row>
    <row r="43" spans="1:25" ht="21" customHeight="1">
      <c r="A43" s="236" t="s">
        <v>106</v>
      </c>
      <c r="B43" s="237"/>
      <c r="C43" s="237"/>
      <c r="D43" s="237"/>
      <c r="E43" s="238"/>
      <c r="F43" s="10">
        <v>160</v>
      </c>
      <c r="G43" s="92">
        <f>SUM(G44:G45)</f>
        <v>32974581.34</v>
      </c>
      <c r="H43" s="93">
        <f>SUM(H44:H45)</f>
        <v>0</v>
      </c>
      <c r="I43" s="151">
        <f t="shared" si="0"/>
        <v>32974581.34</v>
      </c>
      <c r="J43" s="92">
        <f>SUM(J44:J45)</f>
        <v>-14706884.450000007</v>
      </c>
      <c r="K43" s="93">
        <f>SUM(K44:K45)</f>
        <v>0</v>
      </c>
      <c r="L43" s="91">
        <f>SUM(L44:L45)</f>
        <v>-14706884.450000007</v>
      </c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</row>
    <row r="44" spans="1:25" ht="12.75">
      <c r="A44" s="236" t="s">
        <v>19</v>
      </c>
      <c r="B44" s="237"/>
      <c r="C44" s="237"/>
      <c r="D44" s="237"/>
      <c r="E44" s="238"/>
      <c r="F44" s="10">
        <v>161</v>
      </c>
      <c r="G44" s="89">
        <v>33022644.669999998</v>
      </c>
      <c r="H44" s="90">
        <v>0</v>
      </c>
      <c r="I44" s="151">
        <f t="shared" si="0"/>
        <v>33022644.669999998</v>
      </c>
      <c r="J44" s="89">
        <v>-14706884.450000007</v>
      </c>
      <c r="K44" s="90">
        <v>0</v>
      </c>
      <c r="L44" s="91">
        <f t="shared" si="1"/>
        <v>-14706884.450000007</v>
      </c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</row>
    <row r="45" spans="1:25" ht="12.75">
      <c r="A45" s="236" t="s">
        <v>20</v>
      </c>
      <c r="B45" s="237"/>
      <c r="C45" s="237"/>
      <c r="D45" s="237"/>
      <c r="E45" s="238"/>
      <c r="F45" s="10">
        <v>162</v>
      </c>
      <c r="G45" s="89">
        <v>-48063.33</v>
      </c>
      <c r="H45" s="90">
        <v>0</v>
      </c>
      <c r="I45" s="151">
        <f t="shared" si="0"/>
        <v>-48063.33</v>
      </c>
      <c r="J45" s="89">
        <v>0</v>
      </c>
      <c r="K45" s="90">
        <v>0</v>
      </c>
      <c r="L45" s="91">
        <f t="shared" si="1"/>
        <v>0</v>
      </c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</row>
    <row r="46" spans="1:25" ht="21.75" customHeight="1">
      <c r="A46" s="236" t="s">
        <v>107</v>
      </c>
      <c r="B46" s="237"/>
      <c r="C46" s="237"/>
      <c r="D46" s="237"/>
      <c r="E46" s="238"/>
      <c r="F46" s="10">
        <v>163</v>
      </c>
      <c r="G46" s="92">
        <f>SUM(G47:G49)</f>
        <v>-1579323.77</v>
      </c>
      <c r="H46" s="93">
        <f>SUM(H47:H49)</f>
        <v>1209310</v>
      </c>
      <c r="I46" s="151">
        <f t="shared" si="0"/>
        <v>-370013.77</v>
      </c>
      <c r="J46" s="92">
        <f>SUM(J47:J49)</f>
        <v>0</v>
      </c>
      <c r="K46" s="93">
        <f>SUM(K47:K49)</f>
        <v>1015284</v>
      </c>
      <c r="L46" s="91">
        <f>SUM(L47:L49)</f>
        <v>1015284</v>
      </c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</row>
    <row r="47" spans="1:25" ht="12.75">
      <c r="A47" s="236" t="s">
        <v>21</v>
      </c>
      <c r="B47" s="237"/>
      <c r="C47" s="237"/>
      <c r="D47" s="237"/>
      <c r="E47" s="238"/>
      <c r="F47" s="10">
        <v>164</v>
      </c>
      <c r="G47" s="89">
        <v>-1579323.77</v>
      </c>
      <c r="H47" s="90">
        <v>1209310</v>
      </c>
      <c r="I47" s="151">
        <f t="shared" si="0"/>
        <v>-370013.77</v>
      </c>
      <c r="J47" s="89">
        <v>0</v>
      </c>
      <c r="K47" s="90">
        <v>1015284</v>
      </c>
      <c r="L47" s="91">
        <f t="shared" si="1"/>
        <v>1015284</v>
      </c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</row>
    <row r="48" spans="1:25" ht="12.75">
      <c r="A48" s="236" t="s">
        <v>22</v>
      </c>
      <c r="B48" s="237"/>
      <c r="C48" s="237"/>
      <c r="D48" s="237"/>
      <c r="E48" s="238"/>
      <c r="F48" s="10">
        <v>165</v>
      </c>
      <c r="G48" s="89">
        <v>0</v>
      </c>
      <c r="H48" s="90">
        <v>0</v>
      </c>
      <c r="I48" s="151">
        <f t="shared" si="0"/>
        <v>0</v>
      </c>
      <c r="J48" s="89">
        <v>0</v>
      </c>
      <c r="K48" s="90">
        <v>0</v>
      </c>
      <c r="L48" s="91">
        <f t="shared" si="1"/>
        <v>0</v>
      </c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</row>
    <row r="49" spans="1:25" ht="12.75">
      <c r="A49" s="236" t="s">
        <v>23</v>
      </c>
      <c r="B49" s="237"/>
      <c r="C49" s="237"/>
      <c r="D49" s="237"/>
      <c r="E49" s="238"/>
      <c r="F49" s="10">
        <v>166</v>
      </c>
      <c r="G49" s="89">
        <v>0</v>
      </c>
      <c r="H49" s="90">
        <v>0</v>
      </c>
      <c r="I49" s="151">
        <f t="shared" si="0"/>
        <v>0</v>
      </c>
      <c r="J49" s="89">
        <v>0</v>
      </c>
      <c r="K49" s="90">
        <v>0</v>
      </c>
      <c r="L49" s="91">
        <f t="shared" si="1"/>
        <v>0</v>
      </c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</row>
    <row r="50" spans="1:25" ht="21" customHeight="1">
      <c r="A50" s="230" t="s">
        <v>210</v>
      </c>
      <c r="B50" s="237"/>
      <c r="C50" s="237"/>
      <c r="D50" s="237"/>
      <c r="E50" s="238"/>
      <c r="F50" s="10">
        <v>167</v>
      </c>
      <c r="G50" s="92">
        <f>SUM(G51:G53)</f>
        <v>-116861219.79</v>
      </c>
      <c r="H50" s="93">
        <f>SUM(H51:H53)</f>
        <v>0</v>
      </c>
      <c r="I50" s="151">
        <f t="shared" si="0"/>
        <v>-116861219.79</v>
      </c>
      <c r="J50" s="92">
        <f>SUM(J51:J53)</f>
        <v>-90768042.24</v>
      </c>
      <c r="K50" s="93">
        <f>SUM(K51:K53)</f>
        <v>0</v>
      </c>
      <c r="L50" s="91">
        <f>SUM(L51:L53)</f>
        <v>-90768042.24</v>
      </c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</row>
    <row r="51" spans="1:25" ht="12.75">
      <c r="A51" s="236" t="s">
        <v>24</v>
      </c>
      <c r="B51" s="237"/>
      <c r="C51" s="237"/>
      <c r="D51" s="237"/>
      <c r="E51" s="238"/>
      <c r="F51" s="10">
        <v>168</v>
      </c>
      <c r="G51" s="89">
        <v>-116861219.79</v>
      </c>
      <c r="H51" s="90">
        <v>0</v>
      </c>
      <c r="I51" s="151">
        <f t="shared" si="0"/>
        <v>-116861219.79</v>
      </c>
      <c r="J51" s="89">
        <v>-90768042.24</v>
      </c>
      <c r="K51" s="90">
        <v>0</v>
      </c>
      <c r="L51" s="91">
        <f t="shared" si="1"/>
        <v>-90768042.24</v>
      </c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</row>
    <row r="52" spans="1:25" ht="12.75">
      <c r="A52" s="236" t="s">
        <v>25</v>
      </c>
      <c r="B52" s="237"/>
      <c r="C52" s="237"/>
      <c r="D52" s="237"/>
      <c r="E52" s="238"/>
      <c r="F52" s="10">
        <v>169</v>
      </c>
      <c r="G52" s="89">
        <v>0</v>
      </c>
      <c r="H52" s="90">
        <v>0</v>
      </c>
      <c r="I52" s="151">
        <f t="shared" si="0"/>
        <v>0</v>
      </c>
      <c r="J52" s="89">
        <v>0</v>
      </c>
      <c r="K52" s="90">
        <v>0</v>
      </c>
      <c r="L52" s="91">
        <f t="shared" si="1"/>
        <v>0</v>
      </c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</row>
    <row r="53" spans="1:25" ht="12.75">
      <c r="A53" s="236" t="s">
        <v>26</v>
      </c>
      <c r="B53" s="237"/>
      <c r="C53" s="237"/>
      <c r="D53" s="237"/>
      <c r="E53" s="238"/>
      <c r="F53" s="10">
        <v>170</v>
      </c>
      <c r="G53" s="89">
        <v>0</v>
      </c>
      <c r="H53" s="90">
        <v>0</v>
      </c>
      <c r="I53" s="151">
        <f t="shared" si="0"/>
        <v>0</v>
      </c>
      <c r="J53" s="89">
        <v>0</v>
      </c>
      <c r="K53" s="90">
        <v>0</v>
      </c>
      <c r="L53" s="91">
        <f t="shared" si="1"/>
        <v>0</v>
      </c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</row>
    <row r="54" spans="1:25" ht="21" customHeight="1">
      <c r="A54" s="230" t="s">
        <v>108</v>
      </c>
      <c r="B54" s="237"/>
      <c r="C54" s="237"/>
      <c r="D54" s="237"/>
      <c r="E54" s="238"/>
      <c r="F54" s="10">
        <v>171</v>
      </c>
      <c r="G54" s="92">
        <f>SUM(G55:G56)</f>
        <v>0</v>
      </c>
      <c r="H54" s="93">
        <f>SUM(H55:H56)</f>
        <v>-781784.1499999999</v>
      </c>
      <c r="I54" s="151">
        <f t="shared" si="0"/>
        <v>-781784.1499999999</v>
      </c>
      <c r="J54" s="92">
        <f>SUM(J55:J56)</f>
        <v>0</v>
      </c>
      <c r="K54" s="93">
        <f>SUM(K55:K56)</f>
        <v>-740430.99</v>
      </c>
      <c r="L54" s="91">
        <f>SUM(L55:L56)</f>
        <v>-740430.99</v>
      </c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</row>
    <row r="55" spans="1:25" ht="12.75">
      <c r="A55" s="236" t="s">
        <v>27</v>
      </c>
      <c r="B55" s="237"/>
      <c r="C55" s="237"/>
      <c r="D55" s="237"/>
      <c r="E55" s="238"/>
      <c r="F55" s="10">
        <v>172</v>
      </c>
      <c r="G55" s="89">
        <v>0</v>
      </c>
      <c r="H55" s="90">
        <v>-781784.1499999999</v>
      </c>
      <c r="I55" s="151">
        <f t="shared" si="0"/>
        <v>-781784.1499999999</v>
      </c>
      <c r="J55" s="89">
        <v>0</v>
      </c>
      <c r="K55" s="90">
        <v>-740430.99</v>
      </c>
      <c r="L55" s="91">
        <f t="shared" si="1"/>
        <v>-740430.99</v>
      </c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</row>
    <row r="56" spans="1:25" ht="12.75">
      <c r="A56" s="236" t="s">
        <v>28</v>
      </c>
      <c r="B56" s="237"/>
      <c r="C56" s="237"/>
      <c r="D56" s="237"/>
      <c r="E56" s="238"/>
      <c r="F56" s="10">
        <v>173</v>
      </c>
      <c r="G56" s="89">
        <v>0</v>
      </c>
      <c r="H56" s="90">
        <v>0</v>
      </c>
      <c r="I56" s="151">
        <f t="shared" si="0"/>
        <v>0</v>
      </c>
      <c r="J56" s="89">
        <v>0</v>
      </c>
      <c r="K56" s="90">
        <v>0</v>
      </c>
      <c r="L56" s="91">
        <f t="shared" si="1"/>
        <v>0</v>
      </c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</row>
    <row r="57" spans="1:25" ht="21" customHeight="1">
      <c r="A57" s="230" t="s">
        <v>109</v>
      </c>
      <c r="B57" s="237"/>
      <c r="C57" s="237"/>
      <c r="D57" s="237"/>
      <c r="E57" s="238"/>
      <c r="F57" s="10">
        <v>174</v>
      </c>
      <c r="G57" s="97">
        <f>+G58+G62</f>
        <v>-26879904.7</v>
      </c>
      <c r="H57" s="98">
        <f>+H58+H62</f>
        <v>-124793650.82999998</v>
      </c>
      <c r="I57" s="152">
        <f t="shared" si="0"/>
        <v>-151673555.52999997</v>
      </c>
      <c r="J57" s="97">
        <f>+J58+J62</f>
        <v>-26373580.970000003</v>
      </c>
      <c r="K57" s="98">
        <f>+K58+K62</f>
        <v>-168775913.36999997</v>
      </c>
      <c r="L57" s="99">
        <f>+L58+L62</f>
        <v>-195149494.33999997</v>
      </c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</row>
    <row r="58" spans="1:25" ht="12.75">
      <c r="A58" s="236" t="s">
        <v>110</v>
      </c>
      <c r="B58" s="237"/>
      <c r="C58" s="237"/>
      <c r="D58" s="237"/>
      <c r="E58" s="238"/>
      <c r="F58" s="10">
        <v>175</v>
      </c>
      <c r="G58" s="92">
        <f>SUM(G59:G61)</f>
        <v>-15065280.34</v>
      </c>
      <c r="H58" s="93">
        <f>SUM(H59:H61)</f>
        <v>-55503200.959999986</v>
      </c>
      <c r="I58" s="151">
        <f t="shared" si="0"/>
        <v>-70568481.29999998</v>
      </c>
      <c r="J58" s="92">
        <f>SUM(J59:J61)</f>
        <v>-14913100.800000003</v>
      </c>
      <c r="K58" s="93">
        <f>SUM(K59:K61)</f>
        <v>-88385244.5</v>
      </c>
      <c r="L58" s="91">
        <f>SUM(L59:L61)</f>
        <v>-103298345.30000001</v>
      </c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</row>
    <row r="59" spans="1:25" ht="12.75">
      <c r="A59" s="236" t="s">
        <v>29</v>
      </c>
      <c r="B59" s="237"/>
      <c r="C59" s="237"/>
      <c r="D59" s="237"/>
      <c r="E59" s="238"/>
      <c r="F59" s="10">
        <v>176</v>
      </c>
      <c r="G59" s="89">
        <v>-8344985.16</v>
      </c>
      <c r="H59" s="90">
        <v>-50817336.519999996</v>
      </c>
      <c r="I59" s="151">
        <f t="shared" si="0"/>
        <v>-59162321.67999999</v>
      </c>
      <c r="J59" s="89">
        <v>-8047543.980000001</v>
      </c>
      <c r="K59" s="90">
        <v>-84461025.19</v>
      </c>
      <c r="L59" s="91">
        <f t="shared" si="1"/>
        <v>-92508569.17</v>
      </c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</row>
    <row r="60" spans="1:25" ht="12.75">
      <c r="A60" s="236" t="s">
        <v>30</v>
      </c>
      <c r="B60" s="237"/>
      <c r="C60" s="237"/>
      <c r="D60" s="237"/>
      <c r="E60" s="238"/>
      <c r="F60" s="10">
        <v>177</v>
      </c>
      <c r="G60" s="89">
        <v>-6720295.18</v>
      </c>
      <c r="H60" s="90">
        <v>-31651883.369999997</v>
      </c>
      <c r="I60" s="151">
        <f t="shared" si="0"/>
        <v>-38372178.55</v>
      </c>
      <c r="J60" s="89">
        <v>-6865556.820000001</v>
      </c>
      <c r="K60" s="90">
        <v>-39326179.809999995</v>
      </c>
      <c r="L60" s="91">
        <f t="shared" si="1"/>
        <v>-46191736.629999995</v>
      </c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</row>
    <row r="61" spans="1:25" ht="12.75">
      <c r="A61" s="236" t="s">
        <v>31</v>
      </c>
      <c r="B61" s="237"/>
      <c r="C61" s="237"/>
      <c r="D61" s="237"/>
      <c r="E61" s="238"/>
      <c r="F61" s="10">
        <v>178</v>
      </c>
      <c r="G61" s="89">
        <v>0</v>
      </c>
      <c r="H61" s="90">
        <v>26966018.93</v>
      </c>
      <c r="I61" s="151">
        <f t="shared" si="0"/>
        <v>26966018.93</v>
      </c>
      <c r="J61" s="89">
        <v>0</v>
      </c>
      <c r="K61" s="90">
        <v>35401960.5</v>
      </c>
      <c r="L61" s="91">
        <f t="shared" si="1"/>
        <v>35401960.5</v>
      </c>
      <c r="N61" s="308"/>
      <c r="O61" s="308"/>
      <c r="P61" s="308"/>
      <c r="Q61" s="308"/>
      <c r="R61" s="308"/>
      <c r="S61" s="308"/>
      <c r="T61" s="308"/>
      <c r="U61" s="308"/>
      <c r="V61" s="308"/>
      <c r="W61" s="308"/>
      <c r="X61" s="308"/>
      <c r="Y61" s="308"/>
    </row>
    <row r="62" spans="1:25" ht="24" customHeight="1">
      <c r="A62" s="236" t="s">
        <v>111</v>
      </c>
      <c r="B62" s="237"/>
      <c r="C62" s="237"/>
      <c r="D62" s="237"/>
      <c r="E62" s="238"/>
      <c r="F62" s="10">
        <v>179</v>
      </c>
      <c r="G62" s="92">
        <f>SUM(G63:G65)</f>
        <v>-11814624.36</v>
      </c>
      <c r="H62" s="93">
        <f>SUM(H63:H65)</f>
        <v>-69290449.87</v>
      </c>
      <c r="I62" s="151">
        <f t="shared" si="0"/>
        <v>-81105074.23</v>
      </c>
      <c r="J62" s="92">
        <f>SUM(J63:J65)</f>
        <v>-11460480.17</v>
      </c>
      <c r="K62" s="93">
        <f>SUM(K63:K65)</f>
        <v>-80390668.86999997</v>
      </c>
      <c r="L62" s="91">
        <f>SUM(L63:L65)</f>
        <v>-91851149.03999998</v>
      </c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</row>
    <row r="63" spans="1:25" ht="12.75">
      <c r="A63" s="236" t="s">
        <v>32</v>
      </c>
      <c r="B63" s="237"/>
      <c r="C63" s="237"/>
      <c r="D63" s="237"/>
      <c r="E63" s="238"/>
      <c r="F63" s="10">
        <v>180</v>
      </c>
      <c r="G63" s="89">
        <v>-470348.16000000003</v>
      </c>
      <c r="H63" s="90">
        <v>-10491236.809999999</v>
      </c>
      <c r="I63" s="151">
        <f t="shared" si="0"/>
        <v>-10961584.969999999</v>
      </c>
      <c r="J63" s="89">
        <v>-454865.94000000006</v>
      </c>
      <c r="K63" s="90">
        <v>-9995136</v>
      </c>
      <c r="L63" s="91">
        <f t="shared" si="1"/>
        <v>-10450001.94</v>
      </c>
      <c r="N63" s="308"/>
      <c r="O63" s="308"/>
      <c r="P63" s="308"/>
      <c r="Q63" s="308"/>
      <c r="R63" s="308"/>
      <c r="S63" s="308"/>
      <c r="T63" s="308"/>
      <c r="U63" s="308"/>
      <c r="V63" s="308"/>
      <c r="W63" s="308"/>
      <c r="X63" s="308"/>
      <c r="Y63" s="308"/>
    </row>
    <row r="64" spans="1:25" ht="12.75">
      <c r="A64" s="236" t="s">
        <v>47</v>
      </c>
      <c r="B64" s="237"/>
      <c r="C64" s="237"/>
      <c r="D64" s="237"/>
      <c r="E64" s="238"/>
      <c r="F64" s="10">
        <v>181</v>
      </c>
      <c r="G64" s="89">
        <v>-5122185.2700000005</v>
      </c>
      <c r="H64" s="90">
        <v>-25347985.619999994</v>
      </c>
      <c r="I64" s="151">
        <f t="shared" si="0"/>
        <v>-30470170.889999993</v>
      </c>
      <c r="J64" s="89">
        <v>-4625131.02</v>
      </c>
      <c r="K64" s="90">
        <v>-26834079.229999997</v>
      </c>
      <c r="L64" s="91">
        <f t="shared" si="1"/>
        <v>-31459210.249999996</v>
      </c>
      <c r="N64" s="308"/>
      <c r="O64" s="308"/>
      <c r="P64" s="308"/>
      <c r="Q64" s="308"/>
      <c r="R64" s="308"/>
      <c r="S64" s="308"/>
      <c r="T64" s="308"/>
      <c r="U64" s="308"/>
      <c r="V64" s="308"/>
      <c r="W64" s="308"/>
      <c r="X64" s="308"/>
      <c r="Y64" s="308"/>
    </row>
    <row r="65" spans="1:25" ht="12.75">
      <c r="A65" s="236" t="s">
        <v>48</v>
      </c>
      <c r="B65" s="237"/>
      <c r="C65" s="237"/>
      <c r="D65" s="237"/>
      <c r="E65" s="238"/>
      <c r="F65" s="10">
        <v>182</v>
      </c>
      <c r="G65" s="89">
        <v>-6222090.93</v>
      </c>
      <c r="H65" s="90">
        <v>-33451227.440000016</v>
      </c>
      <c r="I65" s="151">
        <f t="shared" si="0"/>
        <v>-39673318.37000002</v>
      </c>
      <c r="J65" s="89">
        <v>-6380483.21</v>
      </c>
      <c r="K65" s="90">
        <v>-43561453.63999998</v>
      </c>
      <c r="L65" s="91">
        <f t="shared" si="1"/>
        <v>-49941936.84999998</v>
      </c>
      <c r="N65" s="308"/>
      <c r="O65" s="308"/>
      <c r="P65" s="308"/>
      <c r="Q65" s="308"/>
      <c r="R65" s="308"/>
      <c r="S65" s="308"/>
      <c r="T65" s="308"/>
      <c r="U65" s="308"/>
      <c r="V65" s="308"/>
      <c r="W65" s="308"/>
      <c r="X65" s="308"/>
      <c r="Y65" s="308"/>
    </row>
    <row r="66" spans="1:25" ht="12.75">
      <c r="A66" s="230" t="s">
        <v>112</v>
      </c>
      <c r="B66" s="237"/>
      <c r="C66" s="237"/>
      <c r="D66" s="237"/>
      <c r="E66" s="238"/>
      <c r="F66" s="10">
        <v>183</v>
      </c>
      <c r="G66" s="92">
        <f>+SUM(G67:G73)</f>
        <v>-37437268.31</v>
      </c>
      <c r="H66" s="93">
        <f>+SUM(H67:H73)</f>
        <v>-20871884.3</v>
      </c>
      <c r="I66" s="151">
        <f t="shared" si="0"/>
        <v>-58309152.61</v>
      </c>
      <c r="J66" s="92">
        <f>+SUM(J67:J73)</f>
        <v>-27960214.07</v>
      </c>
      <c r="K66" s="93">
        <f>+SUM(K67:K73)</f>
        <v>-92273488.5</v>
      </c>
      <c r="L66" s="91">
        <f>+SUM(L67:L73)</f>
        <v>-120233702.57</v>
      </c>
      <c r="N66" s="308"/>
      <c r="O66" s="308"/>
      <c r="P66" s="308"/>
      <c r="Q66" s="308"/>
      <c r="R66" s="308"/>
      <c r="S66" s="308"/>
      <c r="T66" s="308"/>
      <c r="U66" s="308"/>
      <c r="V66" s="308"/>
      <c r="W66" s="308"/>
      <c r="X66" s="308"/>
      <c r="Y66" s="308"/>
    </row>
    <row r="67" spans="1:25" ht="21" customHeight="1">
      <c r="A67" s="236" t="s">
        <v>221</v>
      </c>
      <c r="B67" s="237"/>
      <c r="C67" s="237"/>
      <c r="D67" s="237"/>
      <c r="E67" s="238"/>
      <c r="F67" s="10">
        <v>184</v>
      </c>
      <c r="G67" s="89">
        <v>0</v>
      </c>
      <c r="H67" s="90">
        <v>0</v>
      </c>
      <c r="I67" s="151">
        <f t="shared" si="0"/>
        <v>0</v>
      </c>
      <c r="J67" s="89">
        <v>0</v>
      </c>
      <c r="K67" s="90">
        <v>0</v>
      </c>
      <c r="L67" s="91">
        <f t="shared" si="1"/>
        <v>0</v>
      </c>
      <c r="N67" s="308"/>
      <c r="O67" s="308"/>
      <c r="P67" s="308"/>
      <c r="Q67" s="308"/>
      <c r="R67" s="308"/>
      <c r="S67" s="308"/>
      <c r="T67" s="308"/>
      <c r="U67" s="308"/>
      <c r="V67" s="308"/>
      <c r="W67" s="308"/>
      <c r="X67" s="308"/>
      <c r="Y67" s="308"/>
    </row>
    <row r="68" spans="1:25" ht="12.75">
      <c r="A68" s="236" t="s">
        <v>49</v>
      </c>
      <c r="B68" s="237"/>
      <c r="C68" s="237"/>
      <c r="D68" s="237"/>
      <c r="E68" s="238"/>
      <c r="F68" s="10">
        <v>185</v>
      </c>
      <c r="G68" s="89">
        <v>0</v>
      </c>
      <c r="H68" s="90">
        <v>0</v>
      </c>
      <c r="I68" s="151">
        <f t="shared" si="0"/>
        <v>0</v>
      </c>
      <c r="J68" s="89">
        <v>-4176.330000000001</v>
      </c>
      <c r="K68" s="90">
        <v>-7743.989999999999</v>
      </c>
      <c r="L68" s="91">
        <f t="shared" si="1"/>
        <v>-11920.32</v>
      </c>
      <c r="N68" s="308"/>
      <c r="O68" s="308"/>
      <c r="P68" s="308"/>
      <c r="Q68" s="308"/>
      <c r="R68" s="308"/>
      <c r="S68" s="308"/>
      <c r="T68" s="308"/>
      <c r="U68" s="308"/>
      <c r="V68" s="308"/>
      <c r="W68" s="308"/>
      <c r="X68" s="308"/>
      <c r="Y68" s="308"/>
    </row>
    <row r="69" spans="1:25" ht="12.75">
      <c r="A69" s="236" t="s">
        <v>206</v>
      </c>
      <c r="B69" s="237"/>
      <c r="C69" s="237"/>
      <c r="D69" s="237"/>
      <c r="E69" s="238"/>
      <c r="F69" s="10">
        <v>186</v>
      </c>
      <c r="G69" s="89">
        <v>0</v>
      </c>
      <c r="H69" s="90">
        <v>-44524.780000000006</v>
      </c>
      <c r="I69" s="151">
        <f t="shared" si="0"/>
        <v>-44524.780000000006</v>
      </c>
      <c r="J69" s="89">
        <v>0</v>
      </c>
      <c r="K69" s="90">
        <v>-9383914.829999996</v>
      </c>
      <c r="L69" s="91">
        <f t="shared" si="1"/>
        <v>-9383914.829999996</v>
      </c>
      <c r="N69" s="308"/>
      <c r="O69" s="308"/>
      <c r="P69" s="308"/>
      <c r="Q69" s="308"/>
      <c r="R69" s="308"/>
      <c r="S69" s="308"/>
      <c r="T69" s="308"/>
      <c r="U69" s="308"/>
      <c r="V69" s="308"/>
      <c r="W69" s="308"/>
      <c r="X69" s="308"/>
      <c r="Y69" s="308"/>
    </row>
    <row r="70" spans="1:25" ht="23.25" customHeight="1">
      <c r="A70" s="236" t="s">
        <v>254</v>
      </c>
      <c r="B70" s="237"/>
      <c r="C70" s="237"/>
      <c r="D70" s="237"/>
      <c r="E70" s="238"/>
      <c r="F70" s="10">
        <v>187</v>
      </c>
      <c r="G70" s="89">
        <v>-1525008.7200000002</v>
      </c>
      <c r="H70" s="90">
        <v>-1689402.5500000003</v>
      </c>
      <c r="I70" s="151">
        <f t="shared" si="0"/>
        <v>-3214411.2700000005</v>
      </c>
      <c r="J70" s="89">
        <v>-365024.39</v>
      </c>
      <c r="K70" s="90">
        <v>-1361723.9400000002</v>
      </c>
      <c r="L70" s="91">
        <f t="shared" si="1"/>
        <v>-1726748.33</v>
      </c>
      <c r="N70" s="308"/>
      <c r="O70" s="308"/>
      <c r="P70" s="308"/>
      <c r="Q70" s="308"/>
      <c r="R70" s="308"/>
      <c r="S70" s="308"/>
      <c r="T70" s="308"/>
      <c r="U70" s="308"/>
      <c r="V70" s="308"/>
      <c r="W70" s="308"/>
      <c r="X70" s="308"/>
      <c r="Y70" s="308"/>
    </row>
    <row r="71" spans="1:25" ht="19.5" customHeight="1">
      <c r="A71" s="236" t="s">
        <v>255</v>
      </c>
      <c r="B71" s="237"/>
      <c r="C71" s="237"/>
      <c r="D71" s="237"/>
      <c r="E71" s="238"/>
      <c r="F71" s="10">
        <v>188</v>
      </c>
      <c r="G71" s="89">
        <v>0</v>
      </c>
      <c r="H71" s="90">
        <v>0</v>
      </c>
      <c r="I71" s="151">
        <f t="shared" si="0"/>
        <v>0</v>
      </c>
      <c r="J71" s="89">
        <v>-26242</v>
      </c>
      <c r="K71" s="90">
        <v>-871466.1999999997</v>
      </c>
      <c r="L71" s="91">
        <f t="shared" si="1"/>
        <v>-897708.1999999997</v>
      </c>
      <c r="N71" s="308"/>
      <c r="O71" s="308"/>
      <c r="P71" s="308"/>
      <c r="Q71" s="308"/>
      <c r="R71" s="308"/>
      <c r="S71" s="308"/>
      <c r="T71" s="308"/>
      <c r="U71" s="308"/>
      <c r="V71" s="308"/>
      <c r="W71" s="308"/>
      <c r="X71" s="308"/>
      <c r="Y71" s="308"/>
    </row>
    <row r="72" spans="1:25" ht="12.75">
      <c r="A72" s="236" t="s">
        <v>257</v>
      </c>
      <c r="B72" s="237"/>
      <c r="C72" s="237"/>
      <c r="D72" s="237"/>
      <c r="E72" s="238"/>
      <c r="F72" s="10">
        <v>189</v>
      </c>
      <c r="G72" s="89">
        <v>-35695742.53</v>
      </c>
      <c r="H72" s="90">
        <v>-17847448.82</v>
      </c>
      <c r="I72" s="151">
        <f aca="true" t="shared" si="2" ref="I72:I96">G72+H72</f>
        <v>-53543191.35</v>
      </c>
      <c r="J72" s="89">
        <v>-27275218.46</v>
      </c>
      <c r="K72" s="90">
        <v>-16155168.84</v>
      </c>
      <c r="L72" s="91">
        <f t="shared" si="1"/>
        <v>-43430387.3</v>
      </c>
      <c r="N72" s="308"/>
      <c r="O72" s="308"/>
      <c r="P72" s="308"/>
      <c r="Q72" s="308"/>
      <c r="R72" s="308"/>
      <c r="S72" s="308"/>
      <c r="T72" s="308"/>
      <c r="U72" s="308"/>
      <c r="V72" s="308"/>
      <c r="W72" s="308"/>
      <c r="X72" s="308"/>
      <c r="Y72" s="308"/>
    </row>
    <row r="73" spans="1:25" ht="12.75">
      <c r="A73" s="236" t="s">
        <v>256</v>
      </c>
      <c r="B73" s="237"/>
      <c r="C73" s="237"/>
      <c r="D73" s="237"/>
      <c r="E73" s="238"/>
      <c r="F73" s="10">
        <v>190</v>
      </c>
      <c r="G73" s="89">
        <v>-216517.05999999997</v>
      </c>
      <c r="H73" s="90">
        <v>-1290508.15</v>
      </c>
      <c r="I73" s="151">
        <f t="shared" si="2"/>
        <v>-1507025.21</v>
      </c>
      <c r="J73" s="89">
        <v>-289552.88999999996</v>
      </c>
      <c r="K73" s="90">
        <v>-64493470.7</v>
      </c>
      <c r="L73" s="91">
        <f aca="true" t="shared" si="3" ref="L73:L98">SUM(J73:K73)</f>
        <v>-64783023.59</v>
      </c>
      <c r="N73" s="308"/>
      <c r="O73" s="308"/>
      <c r="P73" s="308"/>
      <c r="Q73" s="308"/>
      <c r="R73" s="308"/>
      <c r="S73" s="308"/>
      <c r="T73" s="308"/>
      <c r="U73" s="308"/>
      <c r="V73" s="308"/>
      <c r="W73" s="308"/>
      <c r="X73" s="308"/>
      <c r="Y73" s="308"/>
    </row>
    <row r="74" spans="1:25" ht="24.75" customHeight="1">
      <c r="A74" s="230" t="s">
        <v>113</v>
      </c>
      <c r="B74" s="237"/>
      <c r="C74" s="237"/>
      <c r="D74" s="237"/>
      <c r="E74" s="238"/>
      <c r="F74" s="10">
        <v>191</v>
      </c>
      <c r="G74" s="92">
        <f>+SUM(G75:G76)</f>
        <v>-155873.59</v>
      </c>
      <c r="H74" s="93">
        <f>+SUM(H75:H76)</f>
        <v>-5724554.540000001</v>
      </c>
      <c r="I74" s="151">
        <f t="shared" si="2"/>
        <v>-5880428.130000001</v>
      </c>
      <c r="J74" s="92">
        <f>+SUM(J75:J76)</f>
        <v>-246007.53999999998</v>
      </c>
      <c r="K74" s="93">
        <f>+SUM(K75:K76)</f>
        <v>-6342659.199999999</v>
      </c>
      <c r="L74" s="91">
        <f>+SUM(L75:L76)</f>
        <v>-6588666.739999999</v>
      </c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308"/>
    </row>
    <row r="75" spans="1:25" ht="12.75">
      <c r="A75" s="236" t="s">
        <v>50</v>
      </c>
      <c r="B75" s="237"/>
      <c r="C75" s="237"/>
      <c r="D75" s="237"/>
      <c r="E75" s="238"/>
      <c r="F75" s="10">
        <v>192</v>
      </c>
      <c r="G75" s="89">
        <v>0</v>
      </c>
      <c r="H75" s="90">
        <v>0</v>
      </c>
      <c r="I75" s="151">
        <f t="shared" si="2"/>
        <v>0</v>
      </c>
      <c r="J75" s="89">
        <v>0</v>
      </c>
      <c r="K75" s="90">
        <v>0</v>
      </c>
      <c r="L75" s="91">
        <f t="shared" si="3"/>
        <v>0</v>
      </c>
      <c r="N75" s="308"/>
      <c r="O75" s="308"/>
      <c r="P75" s="308"/>
      <c r="Q75" s="308"/>
      <c r="R75" s="308"/>
      <c r="S75" s="308"/>
      <c r="T75" s="308"/>
      <c r="U75" s="308"/>
      <c r="V75" s="308"/>
      <c r="W75" s="308"/>
      <c r="X75" s="308"/>
      <c r="Y75" s="308"/>
    </row>
    <row r="76" spans="1:25" ht="12.75">
      <c r="A76" s="236" t="s">
        <v>51</v>
      </c>
      <c r="B76" s="237"/>
      <c r="C76" s="237"/>
      <c r="D76" s="237"/>
      <c r="E76" s="238"/>
      <c r="F76" s="10">
        <v>193</v>
      </c>
      <c r="G76" s="89">
        <v>-155873.59</v>
      </c>
      <c r="H76" s="90">
        <v>-5724554.540000001</v>
      </c>
      <c r="I76" s="151">
        <f t="shared" si="2"/>
        <v>-5880428.130000001</v>
      </c>
      <c r="J76" s="89">
        <v>-246007.53999999998</v>
      </c>
      <c r="K76" s="90">
        <v>-6342659.199999999</v>
      </c>
      <c r="L76" s="91">
        <f t="shared" si="3"/>
        <v>-6588666.739999999</v>
      </c>
      <c r="N76" s="308"/>
      <c r="O76" s="308"/>
      <c r="P76" s="308"/>
      <c r="Q76" s="308"/>
      <c r="R76" s="308"/>
      <c r="S76" s="308"/>
      <c r="T76" s="308"/>
      <c r="U76" s="308"/>
      <c r="V76" s="308"/>
      <c r="W76" s="308"/>
      <c r="X76" s="308"/>
      <c r="Y76" s="308"/>
    </row>
    <row r="77" spans="1:25" ht="12.75">
      <c r="A77" s="230" t="s">
        <v>59</v>
      </c>
      <c r="B77" s="237"/>
      <c r="C77" s="237"/>
      <c r="D77" s="237"/>
      <c r="E77" s="238"/>
      <c r="F77" s="10">
        <v>194</v>
      </c>
      <c r="G77" s="89">
        <v>-10007.13</v>
      </c>
      <c r="H77" s="90">
        <v>-96610.4</v>
      </c>
      <c r="I77" s="151">
        <f t="shared" si="2"/>
        <v>-106617.53</v>
      </c>
      <c r="J77" s="89">
        <v>0</v>
      </c>
      <c r="K77" s="90">
        <v>-410007.44000000006</v>
      </c>
      <c r="L77" s="91">
        <f t="shared" si="3"/>
        <v>-410007.44000000006</v>
      </c>
      <c r="N77" s="308"/>
      <c r="O77" s="308"/>
      <c r="P77" s="308"/>
      <c r="Q77" s="308"/>
      <c r="R77" s="308"/>
      <c r="S77" s="308"/>
      <c r="T77" s="308"/>
      <c r="U77" s="308"/>
      <c r="V77" s="308"/>
      <c r="W77" s="308"/>
      <c r="X77" s="308"/>
      <c r="Y77" s="308"/>
    </row>
    <row r="78" spans="1:25" ht="48" customHeight="1">
      <c r="A78" s="230" t="s">
        <v>365</v>
      </c>
      <c r="B78" s="237"/>
      <c r="C78" s="237"/>
      <c r="D78" s="237"/>
      <c r="E78" s="238"/>
      <c r="F78" s="10">
        <v>195</v>
      </c>
      <c r="G78" s="92">
        <f>+G7+G16+G30+G31+G32+G33+G42+G50+G54+G57+G66+G74+G77</f>
        <v>17223600.28999996</v>
      </c>
      <c r="H78" s="93">
        <f>+H7+H16+H30+H31+H32+H33+H42+H50+H54+H57+H66+H74+H77</f>
        <v>50086620.230000004</v>
      </c>
      <c r="I78" s="151">
        <f t="shared" si="2"/>
        <v>67310220.51999997</v>
      </c>
      <c r="J78" s="92">
        <f>+J7+J16+J30+J31+J32+J33+J42+J50+J54+J57+J66+J74+J77</f>
        <v>11690244.940000027</v>
      </c>
      <c r="K78" s="93">
        <f>+K7+K16+K30+K31+K32+K33+K42+K50+K54+K57+K66+K74+K77</f>
        <v>104536724.50999995</v>
      </c>
      <c r="L78" s="91">
        <f>+L7+L16+L30+L31+L32+L33+L42+L50+L54+L57+L66+L74+L77</f>
        <v>116226969.44999982</v>
      </c>
      <c r="N78" s="308"/>
      <c r="O78" s="308"/>
      <c r="P78" s="308"/>
      <c r="Q78" s="308"/>
      <c r="R78" s="308"/>
      <c r="S78" s="308"/>
      <c r="T78" s="308"/>
      <c r="U78" s="308"/>
      <c r="V78" s="308"/>
      <c r="W78" s="308"/>
      <c r="X78" s="308"/>
      <c r="Y78" s="308"/>
    </row>
    <row r="79" spans="1:25" ht="12.75">
      <c r="A79" s="230" t="s">
        <v>114</v>
      </c>
      <c r="B79" s="237"/>
      <c r="C79" s="237"/>
      <c r="D79" s="237"/>
      <c r="E79" s="238"/>
      <c r="F79" s="10">
        <v>196</v>
      </c>
      <c r="G79" s="92">
        <f>+G80+G81</f>
        <v>-3100248.0522000035</v>
      </c>
      <c r="H79" s="93">
        <f>+H80+H81</f>
        <v>-6774591.641399966</v>
      </c>
      <c r="I79" s="151">
        <f t="shared" si="2"/>
        <v>-9874839.69359997</v>
      </c>
      <c r="J79" s="92">
        <f>+J80+J81</f>
        <v>-2104244.089200009</v>
      </c>
      <c r="K79" s="93">
        <f>+K80+K81</f>
        <v>-18816610.411800113</v>
      </c>
      <c r="L79" s="91">
        <f t="shared" si="3"/>
        <v>-20920854.50100012</v>
      </c>
      <c r="N79" s="308"/>
      <c r="O79" s="308"/>
      <c r="P79" s="308"/>
      <c r="Q79" s="308"/>
      <c r="R79" s="308"/>
      <c r="S79" s="308"/>
      <c r="T79" s="308"/>
      <c r="U79" s="308"/>
      <c r="V79" s="308"/>
      <c r="W79" s="308"/>
      <c r="X79" s="308"/>
      <c r="Y79" s="308"/>
    </row>
    <row r="80" spans="1:25" ht="12.75">
      <c r="A80" s="236" t="s">
        <v>52</v>
      </c>
      <c r="B80" s="237"/>
      <c r="C80" s="237"/>
      <c r="D80" s="237"/>
      <c r="E80" s="238"/>
      <c r="F80" s="10">
        <v>197</v>
      </c>
      <c r="G80" s="89">
        <v>-3100248.0522000035</v>
      </c>
      <c r="H80" s="90">
        <v>-6774591.641399966</v>
      </c>
      <c r="I80" s="151">
        <f t="shared" si="2"/>
        <v>-9874839.69359997</v>
      </c>
      <c r="J80" s="89">
        <v>-2104244.089200009</v>
      </c>
      <c r="K80" s="90">
        <v>-18816610.411800113</v>
      </c>
      <c r="L80" s="91">
        <f t="shared" si="3"/>
        <v>-20920854.50100012</v>
      </c>
      <c r="N80" s="308"/>
      <c r="O80" s="308"/>
      <c r="P80" s="308"/>
      <c r="Q80" s="308"/>
      <c r="R80" s="308"/>
      <c r="S80" s="308"/>
      <c r="T80" s="308"/>
      <c r="U80" s="308"/>
      <c r="V80" s="308"/>
      <c r="W80" s="308"/>
      <c r="X80" s="308"/>
      <c r="Y80" s="308"/>
    </row>
    <row r="81" spans="1:25" ht="12.75">
      <c r="A81" s="236" t="s">
        <v>53</v>
      </c>
      <c r="B81" s="237"/>
      <c r="C81" s="237"/>
      <c r="D81" s="237"/>
      <c r="E81" s="238"/>
      <c r="F81" s="10">
        <v>198</v>
      </c>
      <c r="G81" s="89">
        <v>0</v>
      </c>
      <c r="H81" s="90">
        <v>0</v>
      </c>
      <c r="I81" s="151">
        <f t="shared" si="2"/>
        <v>0</v>
      </c>
      <c r="J81" s="89">
        <v>0</v>
      </c>
      <c r="K81" s="90">
        <v>0</v>
      </c>
      <c r="L81" s="91">
        <f t="shared" si="3"/>
        <v>0</v>
      </c>
      <c r="N81" s="308"/>
      <c r="O81" s="308"/>
      <c r="P81" s="308"/>
      <c r="Q81" s="308"/>
      <c r="R81" s="308"/>
      <c r="S81" s="308"/>
      <c r="T81" s="308"/>
      <c r="U81" s="308"/>
      <c r="V81" s="308"/>
      <c r="W81" s="308"/>
      <c r="X81" s="308"/>
      <c r="Y81" s="308"/>
    </row>
    <row r="82" spans="1:25" ht="21" customHeight="1">
      <c r="A82" s="230" t="s">
        <v>208</v>
      </c>
      <c r="B82" s="237"/>
      <c r="C82" s="237"/>
      <c r="D82" s="237"/>
      <c r="E82" s="238"/>
      <c r="F82" s="10">
        <v>199</v>
      </c>
      <c r="G82" s="92">
        <f>+G78+G79</f>
        <v>14123352.237799957</v>
      </c>
      <c r="H82" s="93">
        <f>+H78+H79</f>
        <v>43312028.58860004</v>
      </c>
      <c r="I82" s="151">
        <f t="shared" si="2"/>
        <v>57435380.8264</v>
      </c>
      <c r="J82" s="92">
        <f>+J78+J79</f>
        <v>9586000.850800019</v>
      </c>
      <c r="K82" s="93">
        <f>+K78+K79</f>
        <v>85720114.09819983</v>
      </c>
      <c r="L82" s="91">
        <f>+L78+L79</f>
        <v>95306114.9489997</v>
      </c>
      <c r="N82" s="308"/>
      <c r="O82" s="308"/>
      <c r="P82" s="308"/>
      <c r="Q82" s="308"/>
      <c r="R82" s="308"/>
      <c r="S82" s="308"/>
      <c r="T82" s="308"/>
      <c r="U82" s="308"/>
      <c r="V82" s="308"/>
      <c r="W82" s="308"/>
      <c r="X82" s="308"/>
      <c r="Y82" s="308"/>
    </row>
    <row r="83" spans="1:25" ht="12.75">
      <c r="A83" s="230" t="s">
        <v>258</v>
      </c>
      <c r="B83" s="231"/>
      <c r="C83" s="231"/>
      <c r="D83" s="231"/>
      <c r="E83" s="232"/>
      <c r="F83" s="10">
        <v>200</v>
      </c>
      <c r="G83" s="89"/>
      <c r="H83" s="90"/>
      <c r="I83" s="151">
        <f t="shared" si="2"/>
        <v>0</v>
      </c>
      <c r="J83" s="89"/>
      <c r="K83" s="90"/>
      <c r="L83" s="91">
        <f t="shared" si="3"/>
        <v>0</v>
      </c>
      <c r="N83" s="308"/>
      <c r="O83" s="308"/>
      <c r="P83" s="308"/>
      <c r="Q83" s="308"/>
      <c r="R83" s="308"/>
      <c r="S83" s="308"/>
      <c r="T83" s="308"/>
      <c r="U83" s="308"/>
      <c r="V83" s="308"/>
      <c r="W83" s="308"/>
      <c r="X83" s="308"/>
      <c r="Y83" s="308"/>
    </row>
    <row r="84" spans="1:25" ht="12.75">
      <c r="A84" s="230" t="s">
        <v>259</v>
      </c>
      <c r="B84" s="231"/>
      <c r="C84" s="231"/>
      <c r="D84" s="231"/>
      <c r="E84" s="232"/>
      <c r="F84" s="10">
        <v>201</v>
      </c>
      <c r="G84" s="89"/>
      <c r="H84" s="90"/>
      <c r="I84" s="151">
        <f t="shared" si="2"/>
        <v>0</v>
      </c>
      <c r="J84" s="89"/>
      <c r="K84" s="90"/>
      <c r="L84" s="91">
        <f t="shared" si="3"/>
        <v>0</v>
      </c>
      <c r="N84" s="308"/>
      <c r="O84" s="308"/>
      <c r="P84" s="308"/>
      <c r="Q84" s="308"/>
      <c r="R84" s="308"/>
      <c r="S84" s="308"/>
      <c r="T84" s="308"/>
      <c r="U84" s="308"/>
      <c r="V84" s="308"/>
      <c r="W84" s="308"/>
      <c r="X84" s="308"/>
      <c r="Y84" s="308"/>
    </row>
    <row r="85" spans="1:25" ht="12.75">
      <c r="A85" s="230" t="s">
        <v>264</v>
      </c>
      <c r="B85" s="231"/>
      <c r="C85" s="231"/>
      <c r="D85" s="231"/>
      <c r="E85" s="231"/>
      <c r="F85" s="10">
        <v>202</v>
      </c>
      <c r="G85" s="89">
        <f>+G7+G16+G30+G31+G32+G81</f>
        <v>251709891.26999998</v>
      </c>
      <c r="H85" s="90">
        <f>+H7+H16+H30+H31+H32+H81</f>
        <v>398179270.21</v>
      </c>
      <c r="I85" s="153">
        <f t="shared" si="2"/>
        <v>649889161.48</v>
      </c>
      <c r="J85" s="89">
        <f>+J7+J16+J30+J31+J32+J81</f>
        <v>284951996.18</v>
      </c>
      <c r="K85" s="90">
        <f>+K7+K16+K30+K31+K32+K81</f>
        <v>608191387.9399999</v>
      </c>
      <c r="L85" s="100">
        <f>+L7+L16+L30+L31+L32+L81</f>
        <v>893143384.1199998</v>
      </c>
      <c r="N85" s="308"/>
      <c r="O85" s="308"/>
      <c r="P85" s="308"/>
      <c r="Q85" s="308"/>
      <c r="R85" s="308"/>
      <c r="S85" s="308"/>
      <c r="T85" s="308"/>
      <c r="U85" s="308"/>
      <c r="V85" s="308"/>
      <c r="W85" s="308"/>
      <c r="X85" s="308"/>
      <c r="Y85" s="308"/>
    </row>
    <row r="86" spans="1:25" ht="12.75">
      <c r="A86" s="230" t="s">
        <v>265</v>
      </c>
      <c r="B86" s="231"/>
      <c r="C86" s="231"/>
      <c r="D86" s="231"/>
      <c r="E86" s="231"/>
      <c r="F86" s="10">
        <v>203</v>
      </c>
      <c r="G86" s="89">
        <f>+G33+G42+G50+G54+G57+G66+G74+G77+G80</f>
        <v>-237586539.03219998</v>
      </c>
      <c r="H86" s="90">
        <f>+H33+H42+H50+H54+H57+H66+H74+H77+H80</f>
        <v>-354867241.6214</v>
      </c>
      <c r="I86" s="153">
        <f t="shared" si="2"/>
        <v>-592453780.6536</v>
      </c>
      <c r="J86" s="89">
        <f>+J33+J42+J50+J54+J57+J66+J74+J77+J80</f>
        <v>-275365995.3292</v>
      </c>
      <c r="K86" s="90">
        <f>+K33+K42+K50+K54+K57+K66+K74+K77+K80</f>
        <v>-522471273.84180003</v>
      </c>
      <c r="L86" s="100">
        <f>+L33+L42+L50+L54+L57+L66+L74+L77+L80</f>
        <v>-797837269.1710002</v>
      </c>
      <c r="N86" s="308"/>
      <c r="O86" s="308"/>
      <c r="P86" s="308"/>
      <c r="Q86" s="308"/>
      <c r="R86" s="308"/>
      <c r="S86" s="308"/>
      <c r="T86" s="308"/>
      <c r="U86" s="308"/>
      <c r="V86" s="308"/>
      <c r="W86" s="308"/>
      <c r="X86" s="308"/>
      <c r="Y86" s="308"/>
    </row>
    <row r="87" spans="1:25" ht="12.75">
      <c r="A87" s="230" t="s">
        <v>209</v>
      </c>
      <c r="B87" s="237"/>
      <c r="C87" s="237"/>
      <c r="D87" s="237"/>
      <c r="E87" s="237"/>
      <c r="F87" s="10">
        <v>204</v>
      </c>
      <c r="G87" s="92">
        <f>+G88+G89+G90+G91+G92+G93+G94-G95</f>
        <v>-5576964.516800006</v>
      </c>
      <c r="H87" s="90">
        <f>+H88+H89+H90+H91+H92+H93+H94-H95</f>
        <v>32897452.9656</v>
      </c>
      <c r="I87" s="151">
        <f t="shared" si="2"/>
        <v>27320488.448799994</v>
      </c>
      <c r="J87" s="92">
        <f>+J88+J89+J90+J91+J92+J93+J94-J95</f>
        <v>-4874710.145399999</v>
      </c>
      <c r="K87" s="90">
        <f>+K88+K89+K90+K91+K92+K93+K94-K95</f>
        <v>30567808.570000008</v>
      </c>
      <c r="L87" s="91">
        <f>+J87+K87</f>
        <v>25693098.42460001</v>
      </c>
      <c r="N87" s="308"/>
      <c r="O87" s="308"/>
      <c r="P87" s="308"/>
      <c r="Q87" s="308"/>
      <c r="R87" s="308"/>
      <c r="S87" s="308"/>
      <c r="T87" s="308"/>
      <c r="U87" s="308"/>
      <c r="V87" s="308"/>
      <c r="W87" s="308"/>
      <c r="X87" s="308"/>
      <c r="Y87" s="308"/>
    </row>
    <row r="88" spans="1:25" ht="19.5" customHeight="1">
      <c r="A88" s="236" t="s">
        <v>266</v>
      </c>
      <c r="B88" s="237"/>
      <c r="C88" s="237"/>
      <c r="D88" s="237"/>
      <c r="E88" s="237"/>
      <c r="F88" s="10">
        <v>205</v>
      </c>
      <c r="G88" s="89">
        <v>0</v>
      </c>
      <c r="H88" s="90">
        <v>0</v>
      </c>
      <c r="I88" s="151">
        <f t="shared" si="2"/>
        <v>0</v>
      </c>
      <c r="J88" s="89">
        <v>0</v>
      </c>
      <c r="K88" s="90">
        <v>0</v>
      </c>
      <c r="L88" s="91">
        <f t="shared" si="3"/>
        <v>0</v>
      </c>
      <c r="N88" s="308"/>
      <c r="O88" s="308"/>
      <c r="P88" s="308"/>
      <c r="Q88" s="308"/>
      <c r="R88" s="308"/>
      <c r="S88" s="308"/>
      <c r="T88" s="308"/>
      <c r="U88" s="308"/>
      <c r="V88" s="308"/>
      <c r="W88" s="308"/>
      <c r="X88" s="308"/>
      <c r="Y88" s="308"/>
    </row>
    <row r="89" spans="1:25" ht="23.25" customHeight="1">
      <c r="A89" s="236" t="s">
        <v>267</v>
      </c>
      <c r="B89" s="237"/>
      <c r="C89" s="237"/>
      <c r="D89" s="237"/>
      <c r="E89" s="237"/>
      <c r="F89" s="10">
        <v>206</v>
      </c>
      <c r="G89" s="89">
        <v>-6801176.240000006</v>
      </c>
      <c r="H89" s="90">
        <v>40118845.08</v>
      </c>
      <c r="I89" s="151">
        <f t="shared" si="2"/>
        <v>33317668.839999992</v>
      </c>
      <c r="J89" s="89">
        <v>-5944768.469999999</v>
      </c>
      <c r="K89" s="90">
        <v>35207989.86000001</v>
      </c>
      <c r="L89" s="91">
        <f t="shared" si="3"/>
        <v>29263221.390000008</v>
      </c>
      <c r="N89" s="308"/>
      <c r="O89" s="308"/>
      <c r="P89" s="308"/>
      <c r="Q89" s="308"/>
      <c r="R89" s="308"/>
      <c r="S89" s="308"/>
      <c r="T89" s="308"/>
      <c r="U89" s="308"/>
      <c r="V89" s="308"/>
      <c r="W89" s="308"/>
      <c r="X89" s="308"/>
      <c r="Y89" s="308"/>
    </row>
    <row r="90" spans="1:25" ht="21.75" customHeight="1">
      <c r="A90" s="236" t="s">
        <v>268</v>
      </c>
      <c r="B90" s="237"/>
      <c r="C90" s="237"/>
      <c r="D90" s="237"/>
      <c r="E90" s="237"/>
      <c r="F90" s="10">
        <v>207</v>
      </c>
      <c r="G90" s="89">
        <v>0</v>
      </c>
      <c r="H90" s="90">
        <v>0</v>
      </c>
      <c r="I90" s="151">
        <f t="shared" si="2"/>
        <v>0</v>
      </c>
      <c r="J90" s="89"/>
      <c r="K90" s="90">
        <v>0</v>
      </c>
      <c r="L90" s="91">
        <f t="shared" si="3"/>
        <v>0</v>
      </c>
      <c r="N90" s="308"/>
      <c r="O90" s="308"/>
      <c r="P90" s="308"/>
      <c r="Q90" s="308"/>
      <c r="R90" s="308"/>
      <c r="S90" s="308"/>
      <c r="T90" s="308"/>
      <c r="U90" s="308"/>
      <c r="V90" s="308"/>
      <c r="W90" s="308"/>
      <c r="X90" s="308"/>
      <c r="Y90" s="308"/>
    </row>
    <row r="91" spans="1:25" ht="21" customHeight="1">
      <c r="A91" s="236" t="s">
        <v>269</v>
      </c>
      <c r="B91" s="237"/>
      <c r="C91" s="237"/>
      <c r="D91" s="237"/>
      <c r="E91" s="237"/>
      <c r="F91" s="10">
        <v>208</v>
      </c>
      <c r="G91" s="89">
        <v>0</v>
      </c>
      <c r="H91" s="90">
        <v>0</v>
      </c>
      <c r="I91" s="151">
        <f t="shared" si="2"/>
        <v>0</v>
      </c>
      <c r="J91" s="89"/>
      <c r="K91" s="90"/>
      <c r="L91" s="91">
        <f t="shared" si="3"/>
        <v>0</v>
      </c>
      <c r="N91" s="308"/>
      <c r="O91" s="308"/>
      <c r="P91" s="308"/>
      <c r="Q91" s="308"/>
      <c r="R91" s="308"/>
      <c r="S91" s="308"/>
      <c r="T91" s="308"/>
      <c r="U91" s="308"/>
      <c r="V91" s="308"/>
      <c r="W91" s="308"/>
      <c r="X91" s="308"/>
      <c r="Y91" s="308"/>
    </row>
    <row r="92" spans="1:25" ht="12.75">
      <c r="A92" s="236" t="s">
        <v>270</v>
      </c>
      <c r="B92" s="237"/>
      <c r="C92" s="237"/>
      <c r="D92" s="237"/>
      <c r="E92" s="237"/>
      <c r="F92" s="10">
        <v>209</v>
      </c>
      <c r="G92" s="89">
        <v>0</v>
      </c>
      <c r="H92" s="90">
        <v>0</v>
      </c>
      <c r="I92" s="151">
        <f t="shared" si="2"/>
        <v>0</v>
      </c>
      <c r="J92" s="89"/>
      <c r="K92" s="90"/>
      <c r="L92" s="91">
        <f t="shared" si="3"/>
        <v>0</v>
      </c>
      <c r="N92" s="308"/>
      <c r="O92" s="308"/>
      <c r="P92" s="308"/>
      <c r="Q92" s="308"/>
      <c r="R92" s="308"/>
      <c r="S92" s="308"/>
      <c r="T92" s="308"/>
      <c r="U92" s="308"/>
      <c r="V92" s="308"/>
      <c r="W92" s="308"/>
      <c r="X92" s="308"/>
      <c r="Y92" s="308"/>
    </row>
    <row r="93" spans="1:25" ht="22.5" customHeight="1">
      <c r="A93" s="236" t="s">
        <v>271</v>
      </c>
      <c r="B93" s="237"/>
      <c r="C93" s="237"/>
      <c r="D93" s="237"/>
      <c r="E93" s="237"/>
      <c r="F93" s="10">
        <v>210</v>
      </c>
      <c r="G93" s="89">
        <v>0</v>
      </c>
      <c r="H93" s="90">
        <v>0</v>
      </c>
      <c r="I93" s="151">
        <f t="shared" si="2"/>
        <v>0</v>
      </c>
      <c r="J93" s="89"/>
      <c r="K93" s="90"/>
      <c r="L93" s="91">
        <f t="shared" si="3"/>
        <v>0</v>
      </c>
      <c r="N93" s="308"/>
      <c r="O93" s="308"/>
      <c r="P93" s="308"/>
      <c r="Q93" s="308"/>
      <c r="R93" s="308"/>
      <c r="S93" s="308"/>
      <c r="T93" s="308"/>
      <c r="U93" s="308"/>
      <c r="V93" s="308"/>
      <c r="W93" s="308"/>
      <c r="X93" s="308"/>
      <c r="Y93" s="308"/>
    </row>
    <row r="94" spans="1:25" ht="12.75">
      <c r="A94" s="236" t="s">
        <v>272</v>
      </c>
      <c r="B94" s="237"/>
      <c r="C94" s="237"/>
      <c r="D94" s="237"/>
      <c r="E94" s="237"/>
      <c r="F94" s="10">
        <v>211</v>
      </c>
      <c r="G94" s="89">
        <v>0</v>
      </c>
      <c r="H94" s="90">
        <v>0</v>
      </c>
      <c r="I94" s="151">
        <f t="shared" si="2"/>
        <v>0</v>
      </c>
      <c r="J94" s="89"/>
      <c r="K94" s="90"/>
      <c r="L94" s="91">
        <f t="shared" si="3"/>
        <v>0</v>
      </c>
      <c r="N94" s="308"/>
      <c r="O94" s="308"/>
      <c r="P94" s="308"/>
      <c r="Q94" s="308"/>
      <c r="R94" s="308"/>
      <c r="S94" s="308"/>
      <c r="T94" s="308"/>
      <c r="U94" s="308"/>
      <c r="V94" s="308"/>
      <c r="W94" s="308"/>
      <c r="X94" s="308"/>
      <c r="Y94" s="308"/>
    </row>
    <row r="95" spans="1:25" ht="12.75">
      <c r="A95" s="236" t="s">
        <v>273</v>
      </c>
      <c r="B95" s="237"/>
      <c r="C95" s="237"/>
      <c r="D95" s="237"/>
      <c r="E95" s="237"/>
      <c r="F95" s="10">
        <v>212</v>
      </c>
      <c r="G95" s="89">
        <v>-1224211.7232</v>
      </c>
      <c r="H95" s="90">
        <v>7221392.1144</v>
      </c>
      <c r="I95" s="151">
        <f t="shared" si="2"/>
        <v>5997180.3912</v>
      </c>
      <c r="J95" s="89">
        <v>-1070058.3246</v>
      </c>
      <c r="K95" s="90">
        <v>4640181.29</v>
      </c>
      <c r="L95" s="91">
        <f t="shared" si="3"/>
        <v>3570122.9654</v>
      </c>
      <c r="N95" s="308"/>
      <c r="O95" s="308"/>
      <c r="P95" s="308"/>
      <c r="Q95" s="308"/>
      <c r="R95" s="308"/>
      <c r="S95" s="308"/>
      <c r="T95" s="308"/>
      <c r="U95" s="308"/>
      <c r="V95" s="308"/>
      <c r="W95" s="308"/>
      <c r="X95" s="308"/>
      <c r="Y95" s="308"/>
    </row>
    <row r="96" spans="1:25" ht="12.75">
      <c r="A96" s="230" t="s">
        <v>207</v>
      </c>
      <c r="B96" s="237"/>
      <c r="C96" s="237"/>
      <c r="D96" s="237"/>
      <c r="E96" s="237"/>
      <c r="F96" s="10">
        <v>213</v>
      </c>
      <c r="G96" s="92">
        <f>+G82+G87</f>
        <v>8546387.720999952</v>
      </c>
      <c r="H96" s="93">
        <f>+H82+H87</f>
        <v>76209481.55420004</v>
      </c>
      <c r="I96" s="151">
        <f t="shared" si="2"/>
        <v>84755869.2752</v>
      </c>
      <c r="J96" s="92">
        <f>+J82+J87</f>
        <v>4711290.70540002</v>
      </c>
      <c r="K96" s="93">
        <f>+K82+K87</f>
        <v>116287922.66819984</v>
      </c>
      <c r="L96" s="91">
        <f t="shared" si="3"/>
        <v>120999213.37359986</v>
      </c>
      <c r="N96" s="308"/>
      <c r="O96" s="308"/>
      <c r="P96" s="308"/>
      <c r="Q96" s="308"/>
      <c r="R96" s="308"/>
      <c r="S96" s="308"/>
      <c r="T96" s="308"/>
      <c r="U96" s="308"/>
      <c r="V96" s="308"/>
      <c r="W96" s="308"/>
      <c r="X96" s="308"/>
      <c r="Y96" s="308"/>
    </row>
    <row r="97" spans="1:19" ht="12.75">
      <c r="A97" s="230" t="s">
        <v>258</v>
      </c>
      <c r="B97" s="231"/>
      <c r="C97" s="231"/>
      <c r="D97" s="231"/>
      <c r="E97" s="232"/>
      <c r="F97" s="10">
        <v>214</v>
      </c>
      <c r="G97" s="89"/>
      <c r="H97" s="90"/>
      <c r="I97" s="151">
        <v>0</v>
      </c>
      <c r="J97" s="89"/>
      <c r="K97" s="90"/>
      <c r="L97" s="91">
        <f t="shared" si="3"/>
        <v>0</v>
      </c>
      <c r="N97" s="308"/>
      <c r="O97" s="308"/>
      <c r="P97" s="308"/>
      <c r="Q97" s="308"/>
      <c r="R97" s="308"/>
      <c r="S97" s="308"/>
    </row>
    <row r="98" spans="1:19" ht="12.75">
      <c r="A98" s="230" t="s">
        <v>259</v>
      </c>
      <c r="B98" s="231"/>
      <c r="C98" s="231"/>
      <c r="D98" s="231"/>
      <c r="E98" s="232"/>
      <c r="F98" s="10">
        <v>215</v>
      </c>
      <c r="G98" s="89"/>
      <c r="H98" s="90"/>
      <c r="I98" s="151">
        <v>0</v>
      </c>
      <c r="J98" s="89"/>
      <c r="K98" s="90"/>
      <c r="L98" s="91">
        <f t="shared" si="3"/>
        <v>0</v>
      </c>
      <c r="N98" s="308"/>
      <c r="O98" s="308"/>
      <c r="P98" s="308"/>
      <c r="Q98" s="308"/>
      <c r="R98" s="308"/>
      <c r="S98" s="308"/>
    </row>
    <row r="99" spans="1:12" ht="12.75">
      <c r="A99" s="233" t="s">
        <v>299</v>
      </c>
      <c r="B99" s="239"/>
      <c r="C99" s="239"/>
      <c r="D99" s="239"/>
      <c r="E99" s="239"/>
      <c r="F99" s="11">
        <v>216</v>
      </c>
      <c r="G99" s="94"/>
      <c r="H99" s="95"/>
      <c r="I99" s="96">
        <v>0</v>
      </c>
      <c r="J99" s="94"/>
      <c r="K99" s="95"/>
      <c r="L99" s="96">
        <f>SUM(J99:K99)</f>
        <v>0</v>
      </c>
    </row>
    <row r="100" spans="1:12" ht="12.75">
      <c r="A100" s="260" t="s">
        <v>377</v>
      </c>
      <c r="B100" s="260"/>
      <c r="C100" s="260"/>
      <c r="D100" s="260"/>
      <c r="E100" s="260"/>
      <c r="F100" s="260"/>
      <c r="G100" s="260"/>
      <c r="H100" s="260"/>
      <c r="I100" s="260"/>
      <c r="J100" s="260"/>
      <c r="K100" s="260"/>
      <c r="L100" s="260"/>
    </row>
    <row r="101" spans="1:12" ht="12.75">
      <c r="A101" s="144"/>
      <c r="B101" s="145"/>
      <c r="C101" s="145"/>
      <c r="D101" s="145"/>
      <c r="E101" s="145"/>
      <c r="F101" s="146"/>
      <c r="G101" s="117"/>
      <c r="H101" s="117"/>
      <c r="I101" s="143"/>
      <c r="J101" s="117"/>
      <c r="K101" s="117"/>
      <c r="L101" s="143"/>
    </row>
    <row r="102" spans="1:12" ht="12.75">
      <c r="A102" s="144"/>
      <c r="B102" s="145"/>
      <c r="C102" s="145"/>
      <c r="D102" s="145"/>
      <c r="E102" s="145"/>
      <c r="F102" s="146"/>
      <c r="G102" s="117"/>
      <c r="H102" s="117"/>
      <c r="I102" s="143"/>
      <c r="J102" s="117"/>
      <c r="K102" s="117"/>
      <c r="L102" s="143"/>
    </row>
    <row r="103" spans="1:12" ht="12.75">
      <c r="A103" s="144"/>
      <c r="B103" s="145"/>
      <c r="C103" s="145"/>
      <c r="D103" s="145"/>
      <c r="E103" s="145"/>
      <c r="F103" s="146"/>
      <c r="G103" s="117"/>
      <c r="H103" s="117"/>
      <c r="I103" s="143"/>
      <c r="J103" s="117"/>
      <c r="K103" s="117"/>
      <c r="L103" s="143"/>
    </row>
    <row r="104" spans="1:12" ht="12.75">
      <c r="A104" s="144"/>
      <c r="B104" s="145"/>
      <c r="C104" s="145"/>
      <c r="D104" s="145"/>
      <c r="E104" s="145"/>
      <c r="F104" s="146"/>
      <c r="G104" s="117"/>
      <c r="H104" s="117"/>
      <c r="I104" s="143"/>
      <c r="J104" s="117"/>
      <c r="K104" s="117"/>
      <c r="L104" s="143"/>
    </row>
    <row r="105" spans="1:12" ht="12.75">
      <c r="A105" s="144"/>
      <c r="B105" s="145"/>
      <c r="C105" s="145"/>
      <c r="D105" s="145"/>
      <c r="E105" s="145"/>
      <c r="F105" s="146"/>
      <c r="G105" s="117"/>
      <c r="H105" s="117"/>
      <c r="I105" s="143"/>
      <c r="J105" s="117"/>
      <c r="K105" s="117"/>
      <c r="L105" s="143"/>
    </row>
    <row r="106" spans="1:12" ht="12.75">
      <c r="A106" s="144"/>
      <c r="B106" s="145"/>
      <c r="C106" s="145"/>
      <c r="D106" s="145"/>
      <c r="E106" s="145"/>
      <c r="F106" s="146"/>
      <c r="G106" s="117"/>
      <c r="H106" s="117"/>
      <c r="I106" s="143"/>
      <c r="J106" s="117"/>
      <c r="K106" s="117"/>
      <c r="L106" s="143"/>
    </row>
    <row r="107" spans="1:12" ht="12.75">
      <c r="A107" s="144"/>
      <c r="B107" s="145"/>
      <c r="C107" s="145"/>
      <c r="D107" s="145"/>
      <c r="E107" s="145"/>
      <c r="F107" s="146"/>
      <c r="G107" s="117"/>
      <c r="H107" s="117"/>
      <c r="I107" s="143"/>
      <c r="J107" s="117"/>
      <c r="K107" s="117"/>
      <c r="L107" s="143"/>
    </row>
    <row r="109" spans="1:12" ht="12.75">
      <c r="A109" s="141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</row>
    <row r="110" spans="1:12" ht="12.75">
      <c r="A110" s="141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</row>
    <row r="111" spans="1:12" ht="12.75">
      <c r="A111" s="141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</row>
    <row r="112" spans="1:12" ht="12.75">
      <c r="A112" s="141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</row>
    <row r="113" spans="1:12" ht="12.75">
      <c r="A113" s="141"/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</row>
    <row r="114" spans="1:12" ht="12.75">
      <c r="A114" s="141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</row>
    <row r="115" spans="1:12" ht="12.75">
      <c r="A115" s="141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</row>
  </sheetData>
  <sheetProtection/>
  <mergeCells count="102">
    <mergeCell ref="A15:E15"/>
    <mergeCell ref="A16:E16"/>
    <mergeCell ref="A7:E7"/>
    <mergeCell ref="A8:E8"/>
    <mergeCell ref="A9:E9"/>
    <mergeCell ref="A10:E10"/>
    <mergeCell ref="A11:E11"/>
    <mergeCell ref="A12:E12"/>
    <mergeCell ref="A13:E13"/>
    <mergeCell ref="A14:E14"/>
    <mergeCell ref="A1:L1"/>
    <mergeCell ref="A2:L2"/>
    <mergeCell ref="J4:L4"/>
    <mergeCell ref="A6:E6"/>
    <mergeCell ref="G4:I4"/>
    <mergeCell ref="K3:L3"/>
    <mergeCell ref="A4:E5"/>
    <mergeCell ref="F4:F5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85:E85"/>
    <mergeCell ref="A86:E86"/>
    <mergeCell ref="A89:E89"/>
    <mergeCell ref="A90:E90"/>
    <mergeCell ref="A91:E91"/>
    <mergeCell ref="A92:E92"/>
    <mergeCell ref="A100:L100"/>
    <mergeCell ref="A93:E93"/>
    <mergeCell ref="A94:E94"/>
    <mergeCell ref="A95:E95"/>
    <mergeCell ref="A96:E96"/>
    <mergeCell ref="A97:E97"/>
  </mergeCells>
  <dataValidations count="1">
    <dataValidation allowBlank="1" sqref="A109:L65536 A1:F107 L7:L98 G99:L107 I97 G98:I98 G1:L6 M1:IV65536"/>
  </dataValidations>
  <printOptions/>
  <pageMargins left="0.75" right="0.75" top="1" bottom="1" header="0.5" footer="0.5"/>
  <pageSetup horizontalDpi="600" verticalDpi="600" orientation="portrait" paperSize="9" scale="69" r:id="rId1"/>
  <rowBreaks count="1" manualBreakCount="1">
    <brk id="56" max="255" man="1"/>
  </rowBreaks>
  <ignoredErrors>
    <ignoredError sqref="I16:L17 I75:L84 L74 I88:L96 L85:L87 I97:K98 I19:L30 L18 I7 I33:L73 I31:I32 K31:L32" formula="1"/>
    <ignoredError sqref="I85:K87 I74:K74 L97:L98 I18:K18" formula="1" unlockedFormula="1"/>
    <ignoredError sqref="G85:H87" unlockedFormula="1"/>
    <ignoredError sqref="G24:H24 G74:H74 L99 G18:H18" formulaRange="1"/>
    <ignoredError sqref="I74:K74 L97:L98 I18:K18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Y100"/>
  <sheetViews>
    <sheetView view="pageBreakPreview" zoomScaleSheetLayoutView="100" zoomScalePageLayoutView="0" workbookViewId="0" topLeftCell="A1">
      <pane xSplit="6" ySplit="6" topLeftCell="G7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H72" sqref="H72"/>
    </sheetView>
  </sheetViews>
  <sheetFormatPr defaultColWidth="9.140625" defaultRowHeight="12.75"/>
  <cols>
    <col min="1" max="4" width="9.140625" style="69" customWidth="1"/>
    <col min="5" max="5" width="14.421875" style="69" customWidth="1"/>
    <col min="6" max="6" width="9.28125" style="69" bestFit="1" customWidth="1"/>
    <col min="7" max="7" width="11.7109375" style="69" customWidth="1"/>
    <col min="8" max="8" width="13.421875" style="69" customWidth="1"/>
    <col min="9" max="12" width="11.7109375" style="69" customWidth="1"/>
    <col min="13" max="16384" width="9.140625" style="69" customWidth="1"/>
  </cols>
  <sheetData>
    <row r="1" spans="1:12" ht="19.5" customHeight="1">
      <c r="A1" s="261" t="s">
        <v>376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12.75" customHeight="1">
      <c r="A2" s="257" t="s">
        <v>402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 ht="13.5" customHeight="1">
      <c r="A3" s="20"/>
      <c r="B3" s="21"/>
      <c r="C3" s="21"/>
      <c r="D3" s="51"/>
      <c r="E3" s="51"/>
      <c r="F3" s="51"/>
      <c r="G3" s="51"/>
      <c r="H3" s="51"/>
      <c r="I3" s="13"/>
      <c r="J3" s="13"/>
      <c r="K3" s="262" t="s">
        <v>58</v>
      </c>
      <c r="L3" s="262"/>
    </row>
    <row r="4" spans="1:12" ht="12.75" customHeight="1">
      <c r="A4" s="253" t="s">
        <v>2</v>
      </c>
      <c r="B4" s="254"/>
      <c r="C4" s="254"/>
      <c r="D4" s="254"/>
      <c r="E4" s="254"/>
      <c r="F4" s="253" t="s">
        <v>222</v>
      </c>
      <c r="G4" s="253" t="s">
        <v>373</v>
      </c>
      <c r="H4" s="254"/>
      <c r="I4" s="254"/>
      <c r="J4" s="253" t="s">
        <v>374</v>
      </c>
      <c r="K4" s="254"/>
      <c r="L4" s="254"/>
    </row>
    <row r="5" spans="1:12" ht="12.75">
      <c r="A5" s="254"/>
      <c r="B5" s="254"/>
      <c r="C5" s="254"/>
      <c r="D5" s="254"/>
      <c r="E5" s="254"/>
      <c r="F5" s="254"/>
      <c r="G5" s="75" t="s">
        <v>361</v>
      </c>
      <c r="H5" s="75" t="s">
        <v>362</v>
      </c>
      <c r="I5" s="75" t="s">
        <v>363</v>
      </c>
      <c r="J5" s="75" t="s">
        <v>361</v>
      </c>
      <c r="K5" s="75" t="s">
        <v>362</v>
      </c>
      <c r="L5" s="75" t="s">
        <v>363</v>
      </c>
    </row>
    <row r="6" spans="1:12" ht="12.75">
      <c r="A6" s="253">
        <v>1</v>
      </c>
      <c r="B6" s="253"/>
      <c r="C6" s="253"/>
      <c r="D6" s="253"/>
      <c r="E6" s="253"/>
      <c r="F6" s="76">
        <v>2</v>
      </c>
      <c r="G6" s="76">
        <v>3</v>
      </c>
      <c r="H6" s="76">
        <v>4</v>
      </c>
      <c r="I6" s="76" t="s">
        <v>56</v>
      </c>
      <c r="J6" s="76">
        <v>6</v>
      </c>
      <c r="K6" s="76">
        <v>7</v>
      </c>
      <c r="L6" s="76" t="s">
        <v>57</v>
      </c>
    </row>
    <row r="7" spans="1:25" ht="12.75">
      <c r="A7" s="244" t="s">
        <v>99</v>
      </c>
      <c r="B7" s="245"/>
      <c r="C7" s="245"/>
      <c r="D7" s="245"/>
      <c r="E7" s="248"/>
      <c r="F7" s="9">
        <v>124</v>
      </c>
      <c r="G7" s="89">
        <f>SUM(G8:G15)</f>
        <v>209079746.16999996</v>
      </c>
      <c r="H7" s="90">
        <f>SUM(H8:H15)</f>
        <v>316276049.41999996</v>
      </c>
      <c r="I7" s="151">
        <f>G7+H7</f>
        <v>525355795.5899999</v>
      </c>
      <c r="J7" s="89">
        <f>SUM(J8:J15)</f>
        <v>251440358.57000002</v>
      </c>
      <c r="K7" s="90">
        <f>SUM(K8:K15)</f>
        <v>443742512.28999984</v>
      </c>
      <c r="L7" s="91">
        <f>SUM(L8:L15)</f>
        <v>695182870.8599998</v>
      </c>
      <c r="T7" s="308"/>
      <c r="U7" s="308"/>
      <c r="V7" s="308"/>
      <c r="W7" s="308"/>
      <c r="X7" s="308"/>
      <c r="Y7" s="308"/>
    </row>
    <row r="8" spans="1:25" ht="12.75">
      <c r="A8" s="236" t="s">
        <v>197</v>
      </c>
      <c r="B8" s="237"/>
      <c r="C8" s="237"/>
      <c r="D8" s="237"/>
      <c r="E8" s="238"/>
      <c r="F8" s="10">
        <v>125</v>
      </c>
      <c r="G8" s="89">
        <v>209042694.45</v>
      </c>
      <c r="H8" s="90">
        <v>608074545.96</v>
      </c>
      <c r="I8" s="151">
        <f aca="true" t="shared" si="0" ref="I8:I71">G8+H8</f>
        <v>817117240.4100001</v>
      </c>
      <c r="J8" s="89">
        <v>251532145.25000003</v>
      </c>
      <c r="K8" s="90">
        <v>718092597.5899998</v>
      </c>
      <c r="L8" s="91">
        <f>SUM(J8:K8)</f>
        <v>969624742.8399998</v>
      </c>
      <c r="T8" s="308"/>
      <c r="U8" s="308"/>
      <c r="V8" s="308"/>
      <c r="W8" s="308"/>
      <c r="X8" s="308"/>
      <c r="Y8" s="308"/>
    </row>
    <row r="9" spans="1:25" ht="12.75">
      <c r="A9" s="236" t="s">
        <v>198</v>
      </c>
      <c r="B9" s="237"/>
      <c r="C9" s="237"/>
      <c r="D9" s="237"/>
      <c r="E9" s="238"/>
      <c r="F9" s="10">
        <v>126</v>
      </c>
      <c r="G9" s="89">
        <v>0</v>
      </c>
      <c r="H9" s="90">
        <v>-1688.0800000000002</v>
      </c>
      <c r="I9" s="151">
        <f t="shared" si="0"/>
        <v>-1688.0800000000002</v>
      </c>
      <c r="J9" s="89">
        <v>0</v>
      </c>
      <c r="K9" s="90">
        <v>0</v>
      </c>
      <c r="L9" s="91">
        <f aca="true" t="shared" si="1" ref="L9:L72">SUM(J9:K9)</f>
        <v>0</v>
      </c>
      <c r="T9" s="308"/>
      <c r="U9" s="308"/>
      <c r="V9" s="308"/>
      <c r="W9" s="308"/>
      <c r="X9" s="308"/>
      <c r="Y9" s="308"/>
    </row>
    <row r="10" spans="1:25" ht="25.5" customHeight="1">
      <c r="A10" s="236" t="s">
        <v>199</v>
      </c>
      <c r="B10" s="237"/>
      <c r="C10" s="237"/>
      <c r="D10" s="237"/>
      <c r="E10" s="238"/>
      <c r="F10" s="10">
        <v>127</v>
      </c>
      <c r="G10" s="89">
        <v>0</v>
      </c>
      <c r="H10" s="90">
        <v>-6902502.760000006</v>
      </c>
      <c r="I10" s="151">
        <f t="shared" si="0"/>
        <v>-6902502.760000006</v>
      </c>
      <c r="J10" s="89">
        <v>0</v>
      </c>
      <c r="K10" s="90">
        <v>10734249.140000015</v>
      </c>
      <c r="L10" s="91">
        <f t="shared" si="1"/>
        <v>10734249.140000015</v>
      </c>
      <c r="T10" s="308"/>
      <c r="U10" s="308"/>
      <c r="V10" s="308"/>
      <c r="W10" s="308"/>
      <c r="X10" s="308"/>
      <c r="Y10" s="308"/>
    </row>
    <row r="11" spans="1:25" ht="12.75">
      <c r="A11" s="236" t="s">
        <v>200</v>
      </c>
      <c r="B11" s="237"/>
      <c r="C11" s="237"/>
      <c r="D11" s="237"/>
      <c r="E11" s="238"/>
      <c r="F11" s="10">
        <v>128</v>
      </c>
      <c r="G11" s="89">
        <v>-26500.27</v>
      </c>
      <c r="H11" s="90">
        <v>-64866577.97</v>
      </c>
      <c r="I11" s="151">
        <f t="shared" si="0"/>
        <v>-64893078.24</v>
      </c>
      <c r="J11" s="89">
        <v>-43978.28</v>
      </c>
      <c r="K11" s="90">
        <v>-101838534.18999998</v>
      </c>
      <c r="L11" s="91">
        <f t="shared" si="1"/>
        <v>-101882512.46999998</v>
      </c>
      <c r="T11" s="308"/>
      <c r="U11" s="308"/>
      <c r="V11" s="308"/>
      <c r="W11" s="308"/>
      <c r="X11" s="308"/>
      <c r="Y11" s="308"/>
    </row>
    <row r="12" spans="1:25" ht="12.75">
      <c r="A12" s="236" t="s">
        <v>201</v>
      </c>
      <c r="B12" s="237"/>
      <c r="C12" s="237"/>
      <c r="D12" s="237"/>
      <c r="E12" s="238"/>
      <c r="F12" s="10">
        <v>129</v>
      </c>
      <c r="G12" s="89">
        <v>0</v>
      </c>
      <c r="H12" s="90">
        <v>5558.31</v>
      </c>
      <c r="I12" s="151">
        <f t="shared" si="0"/>
        <v>5558.31</v>
      </c>
      <c r="J12" s="89">
        <v>0</v>
      </c>
      <c r="K12" s="90">
        <v>-1489320.41</v>
      </c>
      <c r="L12" s="91">
        <f t="shared" si="1"/>
        <v>-1489320.41</v>
      </c>
      <c r="T12" s="308"/>
      <c r="U12" s="308"/>
      <c r="V12" s="308"/>
      <c r="W12" s="308"/>
      <c r="X12" s="308"/>
      <c r="Y12" s="308"/>
    </row>
    <row r="13" spans="1:25" ht="12.75">
      <c r="A13" s="236" t="s">
        <v>202</v>
      </c>
      <c r="B13" s="237"/>
      <c r="C13" s="237"/>
      <c r="D13" s="237"/>
      <c r="E13" s="238"/>
      <c r="F13" s="10">
        <v>130</v>
      </c>
      <c r="G13" s="89">
        <v>51274.39</v>
      </c>
      <c r="H13" s="90">
        <v>-227967208.13000008</v>
      </c>
      <c r="I13" s="151">
        <f t="shared" si="0"/>
        <v>-227915933.7400001</v>
      </c>
      <c r="J13" s="89">
        <v>-57421.72</v>
      </c>
      <c r="K13" s="90">
        <v>-238042053.42000002</v>
      </c>
      <c r="L13" s="91">
        <f t="shared" si="1"/>
        <v>-238099475.14000002</v>
      </c>
      <c r="T13" s="308"/>
      <c r="U13" s="308"/>
      <c r="V13" s="308"/>
      <c r="W13" s="308"/>
      <c r="X13" s="308"/>
      <c r="Y13" s="308"/>
    </row>
    <row r="14" spans="1:25" ht="12.75">
      <c r="A14" s="236" t="s">
        <v>203</v>
      </c>
      <c r="B14" s="237"/>
      <c r="C14" s="237"/>
      <c r="D14" s="237"/>
      <c r="E14" s="238"/>
      <c r="F14" s="10">
        <v>131</v>
      </c>
      <c r="G14" s="89">
        <v>12277.6</v>
      </c>
      <c r="H14" s="90">
        <v>7035160.55</v>
      </c>
      <c r="I14" s="151">
        <f t="shared" si="0"/>
        <v>7047438.149999999</v>
      </c>
      <c r="J14" s="89">
        <v>9613.32</v>
      </c>
      <c r="K14" s="90">
        <v>55359260.84</v>
      </c>
      <c r="L14" s="91">
        <f t="shared" si="1"/>
        <v>55368874.160000004</v>
      </c>
      <c r="T14" s="308"/>
      <c r="U14" s="308"/>
      <c r="V14" s="308"/>
      <c r="W14" s="308"/>
      <c r="X14" s="308"/>
      <c r="Y14" s="308"/>
    </row>
    <row r="15" spans="1:25" ht="12.75">
      <c r="A15" s="236" t="s">
        <v>243</v>
      </c>
      <c r="B15" s="237"/>
      <c r="C15" s="237"/>
      <c r="D15" s="237"/>
      <c r="E15" s="238"/>
      <c r="F15" s="10">
        <v>132</v>
      </c>
      <c r="G15" s="89">
        <v>0</v>
      </c>
      <c r="H15" s="90">
        <v>898761.54</v>
      </c>
      <c r="I15" s="151">
        <f t="shared" si="0"/>
        <v>898761.54</v>
      </c>
      <c r="J15" s="89">
        <v>0</v>
      </c>
      <c r="K15" s="90">
        <v>926312.74</v>
      </c>
      <c r="L15" s="91">
        <f t="shared" si="1"/>
        <v>926312.74</v>
      </c>
      <c r="T15" s="308"/>
      <c r="U15" s="308"/>
      <c r="V15" s="308"/>
      <c r="W15" s="308"/>
      <c r="X15" s="308"/>
      <c r="Y15" s="308"/>
    </row>
    <row r="16" spans="1:25" ht="24.75" customHeight="1">
      <c r="A16" s="230" t="s">
        <v>100</v>
      </c>
      <c r="B16" s="237"/>
      <c r="C16" s="237"/>
      <c r="D16" s="237"/>
      <c r="E16" s="238"/>
      <c r="F16" s="10">
        <v>133</v>
      </c>
      <c r="G16" s="92">
        <f>+G17+G18+G22+G23+G24+G28+G29</f>
        <v>42380112.38</v>
      </c>
      <c r="H16" s="93">
        <f>+H17+H18+H22+H23+H24+H28+H29</f>
        <v>68586599.48</v>
      </c>
      <c r="I16" s="151">
        <f t="shared" si="0"/>
        <v>110966711.86000001</v>
      </c>
      <c r="J16" s="92">
        <f>+J17+J18+J22+J23+J24+J28+J29</f>
        <v>33080490.85</v>
      </c>
      <c r="K16" s="93">
        <f>+K17+K18+K22+K23+K24+K28+K29</f>
        <v>147446020.81000003</v>
      </c>
      <c r="L16" s="91">
        <f>+L17+L18+L22+L23+L24+L28+L29</f>
        <v>180526511.66000003</v>
      </c>
      <c r="T16" s="308"/>
      <c r="U16" s="308"/>
      <c r="V16" s="308"/>
      <c r="W16" s="308"/>
      <c r="X16" s="308"/>
      <c r="Y16" s="308"/>
    </row>
    <row r="17" spans="1:25" ht="19.5" customHeight="1">
      <c r="A17" s="236" t="s">
        <v>220</v>
      </c>
      <c r="B17" s="237"/>
      <c r="C17" s="237"/>
      <c r="D17" s="237"/>
      <c r="E17" s="238"/>
      <c r="F17" s="10">
        <v>134</v>
      </c>
      <c r="G17" s="89">
        <v>0</v>
      </c>
      <c r="H17" s="90">
        <v>12449999.999999998</v>
      </c>
      <c r="I17" s="151">
        <f t="shared" si="0"/>
        <v>12449999.999999998</v>
      </c>
      <c r="J17" s="89">
        <v>0</v>
      </c>
      <c r="K17" s="90">
        <v>14300000.010000002</v>
      </c>
      <c r="L17" s="91">
        <f t="shared" si="1"/>
        <v>14300000.010000002</v>
      </c>
      <c r="T17" s="308"/>
      <c r="U17" s="308"/>
      <c r="V17" s="308"/>
      <c r="W17" s="308"/>
      <c r="X17" s="308"/>
      <c r="Y17" s="308"/>
    </row>
    <row r="18" spans="1:25" ht="26.25" customHeight="1">
      <c r="A18" s="236" t="s">
        <v>205</v>
      </c>
      <c r="B18" s="237"/>
      <c r="C18" s="237"/>
      <c r="D18" s="237"/>
      <c r="E18" s="238"/>
      <c r="F18" s="10">
        <v>135</v>
      </c>
      <c r="G18" s="92">
        <f>SUM(G19:G21)</f>
        <v>0</v>
      </c>
      <c r="H18" s="93">
        <f>SUM(H19:H21)</f>
        <v>6496462.17</v>
      </c>
      <c r="I18" s="151">
        <f t="shared" si="0"/>
        <v>6496462.17</v>
      </c>
      <c r="J18" s="92">
        <f>SUM(J19:J21)</f>
        <v>0</v>
      </c>
      <c r="K18" s="93">
        <f>SUM(K19:K21)</f>
        <v>79590114.07000001</v>
      </c>
      <c r="L18" s="91">
        <f t="shared" si="1"/>
        <v>79590114.07000001</v>
      </c>
      <c r="T18" s="308"/>
      <c r="U18" s="308"/>
      <c r="V18" s="308"/>
      <c r="W18" s="308"/>
      <c r="X18" s="308"/>
      <c r="Y18" s="308"/>
    </row>
    <row r="19" spans="1:25" ht="12.75">
      <c r="A19" s="236" t="s">
        <v>244</v>
      </c>
      <c r="B19" s="237"/>
      <c r="C19" s="237"/>
      <c r="D19" s="237"/>
      <c r="E19" s="238"/>
      <c r="F19" s="10">
        <v>136</v>
      </c>
      <c r="G19" s="89">
        <v>0</v>
      </c>
      <c r="H19" s="90">
        <v>6496462.17</v>
      </c>
      <c r="I19" s="151">
        <f t="shared" si="0"/>
        <v>6496462.17</v>
      </c>
      <c r="J19" s="89">
        <v>0</v>
      </c>
      <c r="K19" s="90">
        <v>4245362.159999999</v>
      </c>
      <c r="L19" s="91">
        <f t="shared" si="1"/>
        <v>4245362.159999999</v>
      </c>
      <c r="T19" s="308"/>
      <c r="U19" s="308"/>
      <c r="V19" s="308"/>
      <c r="W19" s="308"/>
      <c r="X19" s="308"/>
      <c r="Y19" s="308"/>
    </row>
    <row r="20" spans="1:25" ht="24" customHeight="1">
      <c r="A20" s="236" t="s">
        <v>54</v>
      </c>
      <c r="B20" s="237"/>
      <c r="C20" s="237"/>
      <c r="D20" s="237"/>
      <c r="E20" s="238"/>
      <c r="F20" s="10">
        <v>137</v>
      </c>
      <c r="G20" s="89">
        <v>0</v>
      </c>
      <c r="H20" s="90">
        <v>0</v>
      </c>
      <c r="I20" s="151">
        <f t="shared" si="0"/>
        <v>0</v>
      </c>
      <c r="J20" s="89">
        <v>0</v>
      </c>
      <c r="K20" s="90">
        <v>0</v>
      </c>
      <c r="L20" s="91">
        <f t="shared" si="1"/>
        <v>0</v>
      </c>
      <c r="T20" s="308"/>
      <c r="U20" s="308"/>
      <c r="V20" s="308"/>
      <c r="W20" s="308"/>
      <c r="X20" s="308"/>
      <c r="Y20" s="308"/>
    </row>
    <row r="21" spans="1:25" ht="12.75">
      <c r="A21" s="236" t="s">
        <v>245</v>
      </c>
      <c r="B21" s="237"/>
      <c r="C21" s="237"/>
      <c r="D21" s="237"/>
      <c r="E21" s="238"/>
      <c r="F21" s="10">
        <v>138</v>
      </c>
      <c r="G21" s="89">
        <v>0</v>
      </c>
      <c r="H21" s="90">
        <v>0</v>
      </c>
      <c r="I21" s="151">
        <f t="shared" si="0"/>
        <v>0</v>
      </c>
      <c r="J21" s="89">
        <v>0</v>
      </c>
      <c r="K21" s="90">
        <v>75344751.91000001</v>
      </c>
      <c r="L21" s="91">
        <f t="shared" si="1"/>
        <v>75344751.91000001</v>
      </c>
      <c r="T21" s="308"/>
      <c r="U21" s="308"/>
      <c r="V21" s="308"/>
      <c r="W21" s="308"/>
      <c r="X21" s="308"/>
      <c r="Y21" s="308"/>
    </row>
    <row r="22" spans="1:25" ht="12.75">
      <c r="A22" s="236" t="s">
        <v>246</v>
      </c>
      <c r="B22" s="237"/>
      <c r="C22" s="237"/>
      <c r="D22" s="237"/>
      <c r="E22" s="238"/>
      <c r="F22" s="10">
        <v>139</v>
      </c>
      <c r="G22" s="89">
        <v>27935319.240000006</v>
      </c>
      <c r="H22" s="90">
        <v>28167917.890000004</v>
      </c>
      <c r="I22" s="151">
        <f t="shared" si="0"/>
        <v>56103237.13000001</v>
      </c>
      <c r="J22" s="89">
        <v>26929243.24</v>
      </c>
      <c r="K22" s="90">
        <v>28031739.9</v>
      </c>
      <c r="L22" s="91">
        <f t="shared" si="1"/>
        <v>54960983.14</v>
      </c>
      <c r="T22" s="308"/>
      <c r="U22" s="308"/>
      <c r="V22" s="308"/>
      <c r="W22" s="308"/>
      <c r="X22" s="308"/>
      <c r="Y22" s="308"/>
    </row>
    <row r="23" spans="1:25" ht="20.25" customHeight="1">
      <c r="A23" s="236" t="s">
        <v>274</v>
      </c>
      <c r="B23" s="237"/>
      <c r="C23" s="237"/>
      <c r="D23" s="237"/>
      <c r="E23" s="238"/>
      <c r="F23" s="10">
        <v>140</v>
      </c>
      <c r="G23" s="89">
        <v>6815.38</v>
      </c>
      <c r="H23" s="90">
        <v>1882299.4300000004</v>
      </c>
      <c r="I23" s="151">
        <f t="shared" si="0"/>
        <v>1889114.8100000003</v>
      </c>
      <c r="J23" s="89">
        <v>1196675.7999999998</v>
      </c>
      <c r="K23" s="90">
        <v>11361437.940000001</v>
      </c>
      <c r="L23" s="91">
        <f t="shared" si="1"/>
        <v>12558113.740000002</v>
      </c>
      <c r="T23" s="308"/>
      <c r="U23" s="308"/>
      <c r="V23" s="308"/>
      <c r="W23" s="308"/>
      <c r="X23" s="308"/>
      <c r="Y23" s="308"/>
    </row>
    <row r="24" spans="1:25" ht="19.5" customHeight="1">
      <c r="A24" s="236" t="s">
        <v>101</v>
      </c>
      <c r="B24" s="237"/>
      <c r="C24" s="237"/>
      <c r="D24" s="237"/>
      <c r="E24" s="238"/>
      <c r="F24" s="10">
        <v>141</v>
      </c>
      <c r="G24" s="92">
        <f>SUM(G25:G27)</f>
        <v>14373919.879999999</v>
      </c>
      <c r="H24" s="93">
        <f>SUM(H25:H27)</f>
        <v>17826001.119999994</v>
      </c>
      <c r="I24" s="151">
        <f t="shared" si="0"/>
        <v>32199920.999999993</v>
      </c>
      <c r="J24" s="92">
        <f>SUM(J25:J27)</f>
        <v>4631845.17</v>
      </c>
      <c r="K24" s="93">
        <f>SUM(K25:K27)</f>
        <v>12920510.049999999</v>
      </c>
      <c r="L24" s="91">
        <f t="shared" si="1"/>
        <v>17552355.22</v>
      </c>
      <c r="T24" s="308"/>
      <c r="U24" s="308"/>
      <c r="V24" s="308"/>
      <c r="W24" s="308"/>
      <c r="X24" s="308"/>
      <c r="Y24" s="308"/>
    </row>
    <row r="25" spans="1:25" ht="12.75">
      <c r="A25" s="236" t="s">
        <v>247</v>
      </c>
      <c r="B25" s="237"/>
      <c r="C25" s="237"/>
      <c r="D25" s="237"/>
      <c r="E25" s="238"/>
      <c r="F25" s="10">
        <v>142</v>
      </c>
      <c r="G25" s="89">
        <v>10945.87</v>
      </c>
      <c r="H25" s="90">
        <v>30312.13</v>
      </c>
      <c r="I25" s="151">
        <f t="shared" si="0"/>
        <v>41258</v>
      </c>
      <c r="J25" s="89">
        <v>0</v>
      </c>
      <c r="K25" s="90">
        <v>1766350.9199999997</v>
      </c>
      <c r="L25" s="91">
        <f t="shared" si="1"/>
        <v>1766350.9199999997</v>
      </c>
      <c r="T25" s="308"/>
      <c r="U25" s="308"/>
      <c r="V25" s="308"/>
      <c r="W25" s="308"/>
      <c r="X25" s="308"/>
      <c r="Y25" s="308"/>
    </row>
    <row r="26" spans="1:25" ht="12.75">
      <c r="A26" s="236" t="s">
        <v>248</v>
      </c>
      <c r="B26" s="237"/>
      <c r="C26" s="237"/>
      <c r="D26" s="237"/>
      <c r="E26" s="238"/>
      <c r="F26" s="10">
        <v>143</v>
      </c>
      <c r="G26" s="89">
        <v>14362974.01</v>
      </c>
      <c r="H26" s="90">
        <v>17795688.989999995</v>
      </c>
      <c r="I26" s="151">
        <f t="shared" si="0"/>
        <v>32158662.999999993</v>
      </c>
      <c r="J26" s="89">
        <v>4631845.17</v>
      </c>
      <c r="K26" s="90">
        <v>11154159.129999999</v>
      </c>
      <c r="L26" s="91">
        <f t="shared" si="1"/>
        <v>15786004.299999999</v>
      </c>
      <c r="T26" s="308"/>
      <c r="U26" s="308"/>
      <c r="V26" s="308"/>
      <c r="W26" s="308"/>
      <c r="X26" s="308"/>
      <c r="Y26" s="308"/>
    </row>
    <row r="27" spans="1:25" ht="12.75">
      <c r="A27" s="236" t="s">
        <v>7</v>
      </c>
      <c r="B27" s="237"/>
      <c r="C27" s="237"/>
      <c r="D27" s="237"/>
      <c r="E27" s="238"/>
      <c r="F27" s="10">
        <v>144</v>
      </c>
      <c r="G27" s="89">
        <v>0</v>
      </c>
      <c r="H27" s="90">
        <v>0</v>
      </c>
      <c r="I27" s="151">
        <f t="shared" si="0"/>
        <v>0</v>
      </c>
      <c r="J27" s="89">
        <v>0</v>
      </c>
      <c r="K27" s="90">
        <v>0</v>
      </c>
      <c r="L27" s="91">
        <f t="shared" si="1"/>
        <v>0</v>
      </c>
      <c r="T27" s="308"/>
      <c r="U27" s="308"/>
      <c r="V27" s="308"/>
      <c r="W27" s="308"/>
      <c r="X27" s="308"/>
      <c r="Y27" s="308"/>
    </row>
    <row r="28" spans="1:25" ht="12.75">
      <c r="A28" s="236" t="s">
        <v>8</v>
      </c>
      <c r="B28" s="237"/>
      <c r="C28" s="237"/>
      <c r="D28" s="237"/>
      <c r="E28" s="238"/>
      <c r="F28" s="10">
        <v>145</v>
      </c>
      <c r="G28" s="89">
        <v>0</v>
      </c>
      <c r="H28" s="90">
        <v>0</v>
      </c>
      <c r="I28" s="151">
        <f t="shared" si="0"/>
        <v>0</v>
      </c>
      <c r="J28" s="89"/>
      <c r="K28" s="90"/>
      <c r="L28" s="91">
        <f t="shared" si="1"/>
        <v>0</v>
      </c>
      <c r="T28" s="308"/>
      <c r="U28" s="308"/>
      <c r="V28" s="308"/>
      <c r="W28" s="308"/>
      <c r="X28" s="308"/>
      <c r="Y28" s="308"/>
    </row>
    <row r="29" spans="1:25" ht="12.75">
      <c r="A29" s="236" t="s">
        <v>9</v>
      </c>
      <c r="B29" s="237"/>
      <c r="C29" s="237"/>
      <c r="D29" s="237"/>
      <c r="E29" s="238"/>
      <c r="F29" s="10">
        <v>146</v>
      </c>
      <c r="G29" s="89">
        <v>64057.88</v>
      </c>
      <c r="H29" s="90">
        <v>1763918.8700000003</v>
      </c>
      <c r="I29" s="151">
        <f t="shared" si="0"/>
        <v>1827976.7500000002</v>
      </c>
      <c r="J29" s="89">
        <v>322726.64</v>
      </c>
      <c r="K29" s="90">
        <v>1242218.84</v>
      </c>
      <c r="L29" s="91">
        <f t="shared" si="1"/>
        <v>1564945.48</v>
      </c>
      <c r="T29" s="308"/>
      <c r="U29" s="308"/>
      <c r="V29" s="308"/>
      <c r="W29" s="308"/>
      <c r="X29" s="308"/>
      <c r="Y29" s="308"/>
    </row>
    <row r="30" spans="1:25" ht="12.75">
      <c r="A30" s="230" t="s">
        <v>10</v>
      </c>
      <c r="B30" s="237"/>
      <c r="C30" s="237"/>
      <c r="D30" s="237"/>
      <c r="E30" s="238"/>
      <c r="F30" s="10">
        <v>147</v>
      </c>
      <c r="G30" s="89">
        <v>202008.36000000002</v>
      </c>
      <c r="H30" s="90">
        <v>7896679.890000001</v>
      </c>
      <c r="I30" s="151">
        <f t="shared" si="0"/>
        <v>8098688.250000001</v>
      </c>
      <c r="J30" s="89">
        <v>392806.06</v>
      </c>
      <c r="K30" s="90">
        <v>11075904.85</v>
      </c>
      <c r="L30" s="91">
        <f t="shared" si="1"/>
        <v>11468710.91</v>
      </c>
      <c r="T30" s="308"/>
      <c r="U30" s="308"/>
      <c r="V30" s="308"/>
      <c r="W30" s="308"/>
      <c r="X30" s="308"/>
      <c r="Y30" s="308"/>
    </row>
    <row r="31" spans="1:25" ht="21.75" customHeight="1">
      <c r="A31" s="230" t="s">
        <v>11</v>
      </c>
      <c r="B31" s="237"/>
      <c r="C31" s="237"/>
      <c r="D31" s="237"/>
      <c r="E31" s="238"/>
      <c r="F31" s="10">
        <v>148</v>
      </c>
      <c r="G31" s="89">
        <v>48024.36</v>
      </c>
      <c r="H31" s="90">
        <v>2720341.870000001</v>
      </c>
      <c r="I31" s="151">
        <f t="shared" si="0"/>
        <v>2768366.230000001</v>
      </c>
      <c r="J31" s="89">
        <v>36958.240000000005</v>
      </c>
      <c r="K31" s="90">
        <v>4182264.9900000007</v>
      </c>
      <c r="L31" s="91">
        <f t="shared" si="1"/>
        <v>4219223.23</v>
      </c>
      <c r="T31" s="308"/>
      <c r="U31" s="308"/>
      <c r="V31" s="308"/>
      <c r="W31" s="308"/>
      <c r="X31" s="308"/>
      <c r="Y31" s="308"/>
    </row>
    <row r="32" spans="1:25" ht="12.75">
      <c r="A32" s="230" t="s">
        <v>12</v>
      </c>
      <c r="B32" s="237"/>
      <c r="C32" s="237"/>
      <c r="D32" s="237"/>
      <c r="E32" s="238"/>
      <c r="F32" s="10">
        <v>149</v>
      </c>
      <c r="G32" s="89"/>
      <c r="H32" s="90">
        <v>2699599.55</v>
      </c>
      <c r="I32" s="151">
        <f t="shared" si="0"/>
        <v>2699599.55</v>
      </c>
      <c r="J32" s="89">
        <v>1382.46</v>
      </c>
      <c r="K32" s="90">
        <v>1744685.0000000002</v>
      </c>
      <c r="L32" s="91">
        <f t="shared" si="1"/>
        <v>1746067.4600000002</v>
      </c>
      <c r="T32" s="308"/>
      <c r="U32" s="308"/>
      <c r="V32" s="308"/>
      <c r="W32" s="308"/>
      <c r="X32" s="308"/>
      <c r="Y32" s="308"/>
    </row>
    <row r="33" spans="1:25" ht="12.75">
      <c r="A33" s="230" t="s">
        <v>102</v>
      </c>
      <c r="B33" s="237"/>
      <c r="C33" s="237"/>
      <c r="D33" s="237"/>
      <c r="E33" s="238"/>
      <c r="F33" s="10">
        <v>150</v>
      </c>
      <c r="G33" s="89">
        <f>+G34+G38</f>
        <v>-84537275.03</v>
      </c>
      <c r="H33" s="90">
        <f>+H34+H38</f>
        <v>-197033475.76</v>
      </c>
      <c r="I33" s="151">
        <f t="shared" si="0"/>
        <v>-281570750.78999996</v>
      </c>
      <c r="J33" s="92">
        <f>+J34+J38</f>
        <v>-113207021.96999997</v>
      </c>
      <c r="K33" s="93">
        <f>+K34+K38</f>
        <v>-236127447.93</v>
      </c>
      <c r="L33" s="91">
        <f t="shared" si="1"/>
        <v>-349334469.9</v>
      </c>
      <c r="T33" s="308"/>
      <c r="U33" s="308"/>
      <c r="V33" s="308"/>
      <c r="W33" s="308"/>
      <c r="X33" s="308"/>
      <c r="Y33" s="308"/>
    </row>
    <row r="34" spans="1:25" ht="12.75">
      <c r="A34" s="236" t="s">
        <v>103</v>
      </c>
      <c r="B34" s="237"/>
      <c r="C34" s="237"/>
      <c r="D34" s="237"/>
      <c r="E34" s="238"/>
      <c r="F34" s="10">
        <v>151</v>
      </c>
      <c r="G34" s="89">
        <f>SUM(G35:G37)</f>
        <v>-84687747.62</v>
      </c>
      <c r="H34" s="90">
        <f>SUM(H35:H37)</f>
        <v>-232570944.97</v>
      </c>
      <c r="I34" s="151">
        <f t="shared" si="0"/>
        <v>-317258692.59000003</v>
      </c>
      <c r="J34" s="92">
        <f>SUM(J35:J37)</f>
        <v>-100954427.01999997</v>
      </c>
      <c r="K34" s="93">
        <f>SUM(K35:K37)</f>
        <v>-289375926.31</v>
      </c>
      <c r="L34" s="91">
        <f>SUM(L35:L37)</f>
        <v>-390330353.33</v>
      </c>
      <c r="T34" s="308"/>
      <c r="U34" s="308"/>
      <c r="V34" s="308"/>
      <c r="W34" s="308"/>
      <c r="X34" s="308"/>
      <c r="Y34" s="308"/>
    </row>
    <row r="35" spans="1:25" ht="12.75">
      <c r="A35" s="236" t="s">
        <v>13</v>
      </c>
      <c r="B35" s="237"/>
      <c r="C35" s="237"/>
      <c r="D35" s="237"/>
      <c r="E35" s="238"/>
      <c r="F35" s="10">
        <v>152</v>
      </c>
      <c r="G35" s="89">
        <v>-84687747.62</v>
      </c>
      <c r="H35" s="90">
        <v>-262731865.16</v>
      </c>
      <c r="I35" s="151">
        <f t="shared" si="0"/>
        <v>-347419612.78</v>
      </c>
      <c r="J35" s="89">
        <v>-100954427.01999997</v>
      </c>
      <c r="K35" s="90">
        <v>-304584371.18</v>
      </c>
      <c r="L35" s="91">
        <f t="shared" si="1"/>
        <v>-405538798.2</v>
      </c>
      <c r="T35" s="308"/>
      <c r="U35" s="308"/>
      <c r="V35" s="308"/>
      <c r="W35" s="308"/>
      <c r="X35" s="308"/>
      <c r="Y35" s="308"/>
    </row>
    <row r="36" spans="1:25" ht="12.75">
      <c r="A36" s="236" t="s">
        <v>14</v>
      </c>
      <c r="B36" s="237"/>
      <c r="C36" s="237"/>
      <c r="D36" s="237"/>
      <c r="E36" s="238"/>
      <c r="F36" s="10">
        <v>153</v>
      </c>
      <c r="G36" s="89">
        <v>0</v>
      </c>
      <c r="H36" s="90">
        <v>597082.5</v>
      </c>
      <c r="I36" s="151">
        <f t="shared" si="0"/>
        <v>597082.5</v>
      </c>
      <c r="J36" s="89">
        <v>0</v>
      </c>
      <c r="K36" s="90">
        <v>253387.99</v>
      </c>
      <c r="L36" s="91">
        <f t="shared" si="1"/>
        <v>253387.99</v>
      </c>
      <c r="T36" s="308"/>
      <c r="U36" s="308"/>
      <c r="V36" s="308"/>
      <c r="W36" s="308"/>
      <c r="X36" s="308"/>
      <c r="Y36" s="308"/>
    </row>
    <row r="37" spans="1:25" ht="12.75">
      <c r="A37" s="236" t="s">
        <v>15</v>
      </c>
      <c r="B37" s="237"/>
      <c r="C37" s="237"/>
      <c r="D37" s="237"/>
      <c r="E37" s="238"/>
      <c r="F37" s="10">
        <v>154</v>
      </c>
      <c r="G37" s="89">
        <v>0</v>
      </c>
      <c r="H37" s="90">
        <v>29563837.690000005</v>
      </c>
      <c r="I37" s="151">
        <f t="shared" si="0"/>
        <v>29563837.690000005</v>
      </c>
      <c r="J37" s="89">
        <v>0</v>
      </c>
      <c r="K37" s="90">
        <v>14955056.879999997</v>
      </c>
      <c r="L37" s="91">
        <f t="shared" si="1"/>
        <v>14955056.879999997</v>
      </c>
      <c r="T37" s="308"/>
      <c r="U37" s="308"/>
      <c r="V37" s="308"/>
      <c r="W37" s="308"/>
      <c r="X37" s="308"/>
      <c r="Y37" s="308"/>
    </row>
    <row r="38" spans="1:25" ht="12.75">
      <c r="A38" s="236" t="s">
        <v>104</v>
      </c>
      <c r="B38" s="237"/>
      <c r="C38" s="237"/>
      <c r="D38" s="237"/>
      <c r="E38" s="238"/>
      <c r="F38" s="10">
        <v>155</v>
      </c>
      <c r="G38" s="92">
        <f>SUM(G39:G41)</f>
        <v>150472.58999999997</v>
      </c>
      <c r="H38" s="93">
        <f>SUM(H39:H41)</f>
        <v>35537469.20999999</v>
      </c>
      <c r="I38" s="151">
        <f t="shared" si="0"/>
        <v>35687941.8</v>
      </c>
      <c r="J38" s="92">
        <f>SUM(J39:J41)</f>
        <v>-12252594.95</v>
      </c>
      <c r="K38" s="93">
        <f>SUM(K39:K41)</f>
        <v>53248478.37999999</v>
      </c>
      <c r="L38" s="91">
        <f>SUM(L39:L41)</f>
        <v>40995883.42999999</v>
      </c>
      <c r="T38" s="308"/>
      <c r="U38" s="308"/>
      <c r="V38" s="308"/>
      <c r="W38" s="308"/>
      <c r="X38" s="308"/>
      <c r="Y38" s="308"/>
    </row>
    <row r="39" spans="1:25" ht="12.75">
      <c r="A39" s="236" t="s">
        <v>16</v>
      </c>
      <c r="B39" s="237"/>
      <c r="C39" s="237"/>
      <c r="D39" s="237"/>
      <c r="E39" s="238"/>
      <c r="F39" s="10">
        <v>156</v>
      </c>
      <c r="G39" s="89">
        <v>150472.58999999997</v>
      </c>
      <c r="H39" s="90">
        <v>60992602.92999999</v>
      </c>
      <c r="I39" s="151">
        <f t="shared" si="0"/>
        <v>61143075.519999996</v>
      </c>
      <c r="J39" s="89">
        <v>-12252594.95</v>
      </c>
      <c r="K39" s="90">
        <v>48651952.88999999</v>
      </c>
      <c r="L39" s="91">
        <f t="shared" si="1"/>
        <v>36399357.94</v>
      </c>
      <c r="T39" s="308"/>
      <c r="U39" s="308"/>
      <c r="V39" s="308"/>
      <c r="W39" s="308"/>
      <c r="X39" s="308"/>
      <c r="Y39" s="308"/>
    </row>
    <row r="40" spans="1:25" ht="12.75">
      <c r="A40" s="236" t="s">
        <v>17</v>
      </c>
      <c r="B40" s="237"/>
      <c r="C40" s="237"/>
      <c r="D40" s="237"/>
      <c r="E40" s="238"/>
      <c r="F40" s="10">
        <v>157</v>
      </c>
      <c r="G40" s="89">
        <v>0</v>
      </c>
      <c r="H40" s="90">
        <v>360105.17</v>
      </c>
      <c r="I40" s="151">
        <f t="shared" si="0"/>
        <v>360105.17</v>
      </c>
      <c r="J40" s="89">
        <v>0</v>
      </c>
      <c r="K40" s="90">
        <v>-150484.38</v>
      </c>
      <c r="L40" s="91">
        <f t="shared" si="1"/>
        <v>-150484.38</v>
      </c>
      <c r="T40" s="308"/>
      <c r="U40" s="308"/>
      <c r="V40" s="308"/>
      <c r="W40" s="308"/>
      <c r="X40" s="308"/>
      <c r="Y40" s="308"/>
    </row>
    <row r="41" spans="1:25" ht="12.75">
      <c r="A41" s="236" t="s">
        <v>18</v>
      </c>
      <c r="B41" s="237"/>
      <c r="C41" s="237"/>
      <c r="D41" s="237"/>
      <c r="E41" s="238"/>
      <c r="F41" s="10">
        <v>158</v>
      </c>
      <c r="G41" s="89">
        <v>0</v>
      </c>
      <c r="H41" s="90">
        <v>-25815238.889999997</v>
      </c>
      <c r="I41" s="151">
        <f t="shared" si="0"/>
        <v>-25815238.889999997</v>
      </c>
      <c r="J41" s="89">
        <v>0</v>
      </c>
      <c r="K41" s="90">
        <v>4747009.869999998</v>
      </c>
      <c r="L41" s="91">
        <f t="shared" si="1"/>
        <v>4747009.869999998</v>
      </c>
      <c r="T41" s="308"/>
      <c r="U41" s="308"/>
      <c r="V41" s="308"/>
      <c r="W41" s="308"/>
      <c r="X41" s="308"/>
      <c r="Y41" s="308"/>
    </row>
    <row r="42" spans="1:25" ht="22.5" customHeight="1">
      <c r="A42" s="230" t="s">
        <v>105</v>
      </c>
      <c r="B42" s="237"/>
      <c r="C42" s="237"/>
      <c r="D42" s="237"/>
      <c r="E42" s="238"/>
      <c r="F42" s="10">
        <v>159</v>
      </c>
      <c r="G42" s="92">
        <f>+G43+G46</f>
        <v>31395257.57</v>
      </c>
      <c r="H42" s="93">
        <f>+H43+H46</f>
        <v>1209310</v>
      </c>
      <c r="I42" s="151">
        <f t="shared" si="0"/>
        <v>32604567.57</v>
      </c>
      <c r="J42" s="92">
        <f>+J43+J46</f>
        <v>-14706884.450000007</v>
      </c>
      <c r="K42" s="93">
        <f>+K43+K46</f>
        <v>1015284</v>
      </c>
      <c r="L42" s="91">
        <f>+L43+L46</f>
        <v>-13691600.450000007</v>
      </c>
      <c r="T42" s="308"/>
      <c r="U42" s="308"/>
      <c r="V42" s="308"/>
      <c r="W42" s="308"/>
      <c r="X42" s="308"/>
      <c r="Y42" s="308"/>
    </row>
    <row r="43" spans="1:25" ht="21" customHeight="1">
      <c r="A43" s="236" t="s">
        <v>106</v>
      </c>
      <c r="B43" s="237"/>
      <c r="C43" s="237"/>
      <c r="D43" s="237"/>
      <c r="E43" s="238"/>
      <c r="F43" s="10">
        <v>160</v>
      </c>
      <c r="G43" s="92">
        <f>SUM(G44:G45)</f>
        <v>32974581.34</v>
      </c>
      <c r="H43" s="93">
        <f>SUM(H44:H45)</f>
        <v>0</v>
      </c>
      <c r="I43" s="151">
        <f t="shared" si="0"/>
        <v>32974581.34</v>
      </c>
      <c r="J43" s="92">
        <f>SUM(J44:J45)</f>
        <v>-14706884.450000007</v>
      </c>
      <c r="K43" s="93">
        <f>SUM(K44:K45)</f>
        <v>0</v>
      </c>
      <c r="L43" s="91">
        <f>SUM(L44:L45)</f>
        <v>-14706884.450000007</v>
      </c>
      <c r="T43" s="308"/>
      <c r="U43" s="308"/>
      <c r="V43" s="308"/>
      <c r="W43" s="308"/>
      <c r="X43" s="308"/>
      <c r="Y43" s="308"/>
    </row>
    <row r="44" spans="1:25" ht="12.75">
      <c r="A44" s="236" t="s">
        <v>19</v>
      </c>
      <c r="B44" s="237"/>
      <c r="C44" s="237"/>
      <c r="D44" s="237"/>
      <c r="E44" s="238"/>
      <c r="F44" s="10">
        <v>161</v>
      </c>
      <c r="G44" s="89">
        <v>33022644.669999998</v>
      </c>
      <c r="H44" s="90">
        <v>0</v>
      </c>
      <c r="I44" s="151">
        <f t="shared" si="0"/>
        <v>33022644.669999998</v>
      </c>
      <c r="J44" s="89">
        <v>-14706884.450000007</v>
      </c>
      <c r="K44" s="90">
        <v>0</v>
      </c>
      <c r="L44" s="91">
        <f t="shared" si="1"/>
        <v>-14706884.450000007</v>
      </c>
      <c r="T44" s="308"/>
      <c r="U44" s="308"/>
      <c r="V44" s="308"/>
      <c r="W44" s="308"/>
      <c r="X44" s="308"/>
      <c r="Y44" s="308"/>
    </row>
    <row r="45" spans="1:25" ht="12.75">
      <c r="A45" s="236" t="s">
        <v>20</v>
      </c>
      <c r="B45" s="237"/>
      <c r="C45" s="237"/>
      <c r="D45" s="237"/>
      <c r="E45" s="238"/>
      <c r="F45" s="10">
        <v>162</v>
      </c>
      <c r="G45" s="89">
        <v>-48063.33</v>
      </c>
      <c r="H45" s="90">
        <v>0</v>
      </c>
      <c r="I45" s="151">
        <f t="shared" si="0"/>
        <v>-48063.33</v>
      </c>
      <c r="J45" s="89">
        <v>0</v>
      </c>
      <c r="K45" s="90">
        <v>0</v>
      </c>
      <c r="L45" s="91">
        <f t="shared" si="1"/>
        <v>0</v>
      </c>
      <c r="T45" s="308"/>
      <c r="U45" s="308"/>
      <c r="V45" s="308"/>
      <c r="W45" s="308"/>
      <c r="X45" s="308"/>
      <c r="Y45" s="308"/>
    </row>
    <row r="46" spans="1:25" ht="21.75" customHeight="1">
      <c r="A46" s="236" t="s">
        <v>107</v>
      </c>
      <c r="B46" s="237"/>
      <c r="C46" s="237"/>
      <c r="D46" s="237"/>
      <c r="E46" s="238"/>
      <c r="F46" s="10">
        <v>163</v>
      </c>
      <c r="G46" s="92">
        <f>SUM(G47:G49)</f>
        <v>-1579323.77</v>
      </c>
      <c r="H46" s="93">
        <f>SUM(H47:H49)</f>
        <v>1209310</v>
      </c>
      <c r="I46" s="151">
        <f t="shared" si="0"/>
        <v>-370013.77</v>
      </c>
      <c r="J46" s="92">
        <f>SUM(J47:J49)</f>
        <v>0</v>
      </c>
      <c r="K46" s="93">
        <f>SUM(K47:K49)</f>
        <v>1015284</v>
      </c>
      <c r="L46" s="91">
        <f>SUM(L47:L49)</f>
        <v>1015284</v>
      </c>
      <c r="T46" s="308"/>
      <c r="U46" s="308"/>
      <c r="V46" s="308"/>
      <c r="W46" s="308"/>
      <c r="X46" s="308"/>
      <c r="Y46" s="308"/>
    </row>
    <row r="47" spans="1:25" ht="12.75">
      <c r="A47" s="236" t="s">
        <v>21</v>
      </c>
      <c r="B47" s="237"/>
      <c r="C47" s="237"/>
      <c r="D47" s="237"/>
      <c r="E47" s="238"/>
      <c r="F47" s="10">
        <v>164</v>
      </c>
      <c r="G47" s="89">
        <v>-1579323.77</v>
      </c>
      <c r="H47" s="90">
        <v>1209310</v>
      </c>
      <c r="I47" s="151">
        <f t="shared" si="0"/>
        <v>-370013.77</v>
      </c>
      <c r="J47" s="89">
        <v>0</v>
      </c>
      <c r="K47" s="90">
        <v>1015284</v>
      </c>
      <c r="L47" s="91">
        <f t="shared" si="1"/>
        <v>1015284</v>
      </c>
      <c r="T47" s="308"/>
      <c r="U47" s="308"/>
      <c r="V47" s="308"/>
      <c r="W47" s="308"/>
      <c r="X47" s="308"/>
      <c r="Y47" s="308"/>
    </row>
    <row r="48" spans="1:25" ht="12.75">
      <c r="A48" s="236" t="s">
        <v>22</v>
      </c>
      <c r="B48" s="237"/>
      <c r="C48" s="237"/>
      <c r="D48" s="237"/>
      <c r="E48" s="238"/>
      <c r="F48" s="10">
        <v>165</v>
      </c>
      <c r="G48" s="89">
        <v>0</v>
      </c>
      <c r="H48" s="90">
        <v>0</v>
      </c>
      <c r="I48" s="151">
        <f t="shared" si="0"/>
        <v>0</v>
      </c>
      <c r="J48" s="89">
        <v>0</v>
      </c>
      <c r="K48" s="90">
        <v>0</v>
      </c>
      <c r="L48" s="91">
        <f t="shared" si="1"/>
        <v>0</v>
      </c>
      <c r="T48" s="308"/>
      <c r="U48" s="308"/>
      <c r="V48" s="308"/>
      <c r="W48" s="308"/>
      <c r="X48" s="308"/>
      <c r="Y48" s="308"/>
    </row>
    <row r="49" spans="1:25" ht="12.75">
      <c r="A49" s="236" t="s">
        <v>23</v>
      </c>
      <c r="B49" s="237"/>
      <c r="C49" s="237"/>
      <c r="D49" s="237"/>
      <c r="E49" s="238"/>
      <c r="F49" s="10">
        <v>166</v>
      </c>
      <c r="G49" s="89">
        <v>0</v>
      </c>
      <c r="H49" s="90">
        <v>0</v>
      </c>
      <c r="I49" s="151">
        <f t="shared" si="0"/>
        <v>0</v>
      </c>
      <c r="J49" s="89">
        <v>0</v>
      </c>
      <c r="K49" s="90">
        <v>0</v>
      </c>
      <c r="L49" s="91">
        <f t="shared" si="1"/>
        <v>0</v>
      </c>
      <c r="T49" s="308"/>
      <c r="U49" s="308"/>
      <c r="V49" s="308"/>
      <c r="W49" s="308"/>
      <c r="X49" s="308"/>
      <c r="Y49" s="308"/>
    </row>
    <row r="50" spans="1:25" ht="21" customHeight="1">
      <c r="A50" s="230" t="s">
        <v>210</v>
      </c>
      <c r="B50" s="237"/>
      <c r="C50" s="237"/>
      <c r="D50" s="237"/>
      <c r="E50" s="238"/>
      <c r="F50" s="10">
        <v>167</v>
      </c>
      <c r="G50" s="92">
        <f>SUM(G51:G53)</f>
        <v>-116861219.79</v>
      </c>
      <c r="H50" s="93">
        <f>SUM(H51:H53)</f>
        <v>0</v>
      </c>
      <c r="I50" s="151">
        <f t="shared" si="0"/>
        <v>-116861219.79</v>
      </c>
      <c r="J50" s="92">
        <f>SUM(J51:J53)</f>
        <v>-90768042.24</v>
      </c>
      <c r="K50" s="93">
        <f>SUM(K51:K53)</f>
        <v>0</v>
      </c>
      <c r="L50" s="91">
        <f>SUM(L51:L53)</f>
        <v>-90768042.24</v>
      </c>
      <c r="T50" s="308"/>
      <c r="U50" s="308"/>
      <c r="V50" s="308"/>
      <c r="W50" s="308"/>
      <c r="X50" s="308"/>
      <c r="Y50" s="308"/>
    </row>
    <row r="51" spans="1:25" ht="12.75">
      <c r="A51" s="236" t="s">
        <v>24</v>
      </c>
      <c r="B51" s="237"/>
      <c r="C51" s="237"/>
      <c r="D51" s="237"/>
      <c r="E51" s="238"/>
      <c r="F51" s="10">
        <v>168</v>
      </c>
      <c r="G51" s="89">
        <v>-116861219.79</v>
      </c>
      <c r="H51" s="90">
        <v>0</v>
      </c>
      <c r="I51" s="151">
        <f t="shared" si="0"/>
        <v>-116861219.79</v>
      </c>
      <c r="J51" s="89">
        <v>-90768042.24</v>
      </c>
      <c r="K51" s="90">
        <v>0</v>
      </c>
      <c r="L51" s="91">
        <f t="shared" si="1"/>
        <v>-90768042.24</v>
      </c>
      <c r="T51" s="308"/>
      <c r="U51" s="308"/>
      <c r="V51" s="308"/>
      <c r="W51" s="308"/>
      <c r="X51" s="308"/>
      <c r="Y51" s="308"/>
    </row>
    <row r="52" spans="1:25" ht="12.75">
      <c r="A52" s="236" t="s">
        <v>25</v>
      </c>
      <c r="B52" s="237"/>
      <c r="C52" s="237"/>
      <c r="D52" s="237"/>
      <c r="E52" s="238"/>
      <c r="F52" s="10">
        <v>169</v>
      </c>
      <c r="G52" s="89">
        <v>0</v>
      </c>
      <c r="H52" s="90">
        <v>0</v>
      </c>
      <c r="I52" s="151">
        <f t="shared" si="0"/>
        <v>0</v>
      </c>
      <c r="J52" s="89">
        <v>0</v>
      </c>
      <c r="K52" s="90">
        <v>0</v>
      </c>
      <c r="L52" s="91">
        <f t="shared" si="1"/>
        <v>0</v>
      </c>
      <c r="T52" s="308"/>
      <c r="U52" s="308"/>
      <c r="V52" s="308"/>
      <c r="W52" s="308"/>
      <c r="X52" s="308"/>
      <c r="Y52" s="308"/>
    </row>
    <row r="53" spans="1:25" ht="12.75">
      <c r="A53" s="236" t="s">
        <v>26</v>
      </c>
      <c r="B53" s="237"/>
      <c r="C53" s="237"/>
      <c r="D53" s="237"/>
      <c r="E53" s="238"/>
      <c r="F53" s="10">
        <v>170</v>
      </c>
      <c r="G53" s="89">
        <v>0</v>
      </c>
      <c r="H53" s="90">
        <v>0</v>
      </c>
      <c r="I53" s="151">
        <f t="shared" si="0"/>
        <v>0</v>
      </c>
      <c r="J53" s="89">
        <v>0</v>
      </c>
      <c r="K53" s="90">
        <v>0</v>
      </c>
      <c r="L53" s="91">
        <f t="shared" si="1"/>
        <v>0</v>
      </c>
      <c r="T53" s="308"/>
      <c r="U53" s="308"/>
      <c r="V53" s="308"/>
      <c r="W53" s="308"/>
      <c r="X53" s="308"/>
      <c r="Y53" s="308"/>
    </row>
    <row r="54" spans="1:25" ht="21" customHeight="1">
      <c r="A54" s="230" t="s">
        <v>108</v>
      </c>
      <c r="B54" s="237"/>
      <c r="C54" s="237"/>
      <c r="D54" s="237"/>
      <c r="E54" s="238"/>
      <c r="F54" s="10">
        <v>171</v>
      </c>
      <c r="G54" s="92">
        <f>SUM(G55:G56)</f>
        <v>0</v>
      </c>
      <c r="H54" s="93">
        <f>SUM(H55:H56)</f>
        <v>-781784.1499999999</v>
      </c>
      <c r="I54" s="151">
        <f t="shared" si="0"/>
        <v>-781784.1499999999</v>
      </c>
      <c r="J54" s="92">
        <f>SUM(J55:J56)</f>
        <v>0</v>
      </c>
      <c r="K54" s="93">
        <f>SUM(K55:K56)</f>
        <v>-740430.99</v>
      </c>
      <c r="L54" s="91">
        <f>SUM(L55:L56)</f>
        <v>-740430.99</v>
      </c>
      <c r="T54" s="308"/>
      <c r="U54" s="308"/>
      <c r="V54" s="308"/>
      <c r="W54" s="308"/>
      <c r="X54" s="308"/>
      <c r="Y54" s="308"/>
    </row>
    <row r="55" spans="1:25" ht="12.75">
      <c r="A55" s="236" t="s">
        <v>27</v>
      </c>
      <c r="B55" s="237"/>
      <c r="C55" s="237"/>
      <c r="D55" s="237"/>
      <c r="E55" s="238"/>
      <c r="F55" s="10">
        <v>172</v>
      </c>
      <c r="G55" s="89">
        <v>0</v>
      </c>
      <c r="H55" s="90">
        <v>-781784.1499999999</v>
      </c>
      <c r="I55" s="151">
        <f t="shared" si="0"/>
        <v>-781784.1499999999</v>
      </c>
      <c r="J55" s="89">
        <v>0</v>
      </c>
      <c r="K55" s="90">
        <v>-740430.99</v>
      </c>
      <c r="L55" s="91">
        <f t="shared" si="1"/>
        <v>-740430.99</v>
      </c>
      <c r="T55" s="308"/>
      <c r="U55" s="308"/>
      <c r="V55" s="308"/>
      <c r="W55" s="308"/>
      <c r="X55" s="308"/>
      <c r="Y55" s="308"/>
    </row>
    <row r="56" spans="1:25" ht="12.75">
      <c r="A56" s="236" t="s">
        <v>28</v>
      </c>
      <c r="B56" s="237"/>
      <c r="C56" s="237"/>
      <c r="D56" s="237"/>
      <c r="E56" s="238"/>
      <c r="F56" s="10">
        <v>173</v>
      </c>
      <c r="G56" s="89">
        <v>0</v>
      </c>
      <c r="H56" s="90">
        <v>0</v>
      </c>
      <c r="I56" s="151">
        <f t="shared" si="0"/>
        <v>0</v>
      </c>
      <c r="J56" s="89">
        <v>0</v>
      </c>
      <c r="K56" s="90">
        <v>0</v>
      </c>
      <c r="L56" s="91">
        <f t="shared" si="1"/>
        <v>0</v>
      </c>
      <c r="T56" s="308"/>
      <c r="U56" s="308"/>
      <c r="V56" s="308"/>
      <c r="W56" s="308"/>
      <c r="X56" s="308"/>
      <c r="Y56" s="308"/>
    </row>
    <row r="57" spans="1:25" ht="21" customHeight="1">
      <c r="A57" s="230" t="s">
        <v>109</v>
      </c>
      <c r="B57" s="237"/>
      <c r="C57" s="237"/>
      <c r="D57" s="237"/>
      <c r="E57" s="238"/>
      <c r="F57" s="10">
        <v>174</v>
      </c>
      <c r="G57" s="97">
        <f>+G58+G62</f>
        <v>-26879904.7</v>
      </c>
      <c r="H57" s="98">
        <f>+H58+H62</f>
        <v>-124793650.82999998</v>
      </c>
      <c r="I57" s="152">
        <f t="shared" si="0"/>
        <v>-151673555.52999997</v>
      </c>
      <c r="J57" s="97">
        <f>+J58+J62</f>
        <v>-26373580.970000003</v>
      </c>
      <c r="K57" s="98">
        <f>+K58+K62</f>
        <v>-168775913.36999997</v>
      </c>
      <c r="L57" s="99">
        <f>+L58+L62</f>
        <v>-195149494.33999997</v>
      </c>
      <c r="T57" s="308"/>
      <c r="U57" s="308"/>
      <c r="V57" s="308"/>
      <c r="W57" s="308"/>
      <c r="X57" s="308"/>
      <c r="Y57" s="308"/>
    </row>
    <row r="58" spans="1:25" ht="12.75">
      <c r="A58" s="236" t="s">
        <v>110</v>
      </c>
      <c r="B58" s="237"/>
      <c r="C58" s="237"/>
      <c r="D58" s="237"/>
      <c r="E58" s="238"/>
      <c r="F58" s="10">
        <v>175</v>
      </c>
      <c r="G58" s="92">
        <f>SUM(G59:G61)</f>
        <v>-15065280.34</v>
      </c>
      <c r="H58" s="93">
        <f>SUM(H59:H61)</f>
        <v>-55503200.959999986</v>
      </c>
      <c r="I58" s="151">
        <f t="shared" si="0"/>
        <v>-70568481.29999998</v>
      </c>
      <c r="J58" s="92">
        <f>SUM(J59:J61)</f>
        <v>-14913100.800000003</v>
      </c>
      <c r="K58" s="93">
        <f>SUM(K59:K61)</f>
        <v>-88385244.5</v>
      </c>
      <c r="L58" s="91">
        <f>SUM(L59:L61)</f>
        <v>-103298345.30000001</v>
      </c>
      <c r="T58" s="308"/>
      <c r="U58" s="308"/>
      <c r="V58" s="308"/>
      <c r="W58" s="308"/>
      <c r="X58" s="308"/>
      <c r="Y58" s="308"/>
    </row>
    <row r="59" spans="1:25" ht="12.75">
      <c r="A59" s="236" t="s">
        <v>29</v>
      </c>
      <c r="B59" s="237"/>
      <c r="C59" s="237"/>
      <c r="D59" s="237"/>
      <c r="E59" s="238"/>
      <c r="F59" s="10">
        <v>176</v>
      </c>
      <c r="G59" s="89">
        <v>-8344985.16</v>
      </c>
      <c r="H59" s="90">
        <v>-50817336.519999996</v>
      </c>
      <c r="I59" s="151">
        <f t="shared" si="0"/>
        <v>-59162321.67999999</v>
      </c>
      <c r="J59" s="89">
        <v>-8047543.980000001</v>
      </c>
      <c r="K59" s="90">
        <v>-84461025.19</v>
      </c>
      <c r="L59" s="91">
        <f t="shared" si="1"/>
        <v>-92508569.17</v>
      </c>
      <c r="T59" s="308"/>
      <c r="U59" s="308"/>
      <c r="V59" s="308"/>
      <c r="W59" s="308"/>
      <c r="X59" s="308"/>
      <c r="Y59" s="308"/>
    </row>
    <row r="60" spans="1:25" ht="12.75">
      <c r="A60" s="236" t="s">
        <v>30</v>
      </c>
      <c r="B60" s="237"/>
      <c r="C60" s="237"/>
      <c r="D60" s="237"/>
      <c r="E60" s="238"/>
      <c r="F60" s="10">
        <v>177</v>
      </c>
      <c r="G60" s="89">
        <v>-6720295.18</v>
      </c>
      <c r="H60" s="90">
        <v>-31651883.369999997</v>
      </c>
      <c r="I60" s="151">
        <f t="shared" si="0"/>
        <v>-38372178.55</v>
      </c>
      <c r="J60" s="89">
        <v>-6865556.820000001</v>
      </c>
      <c r="K60" s="90">
        <v>-39326179.809999995</v>
      </c>
      <c r="L60" s="91">
        <f t="shared" si="1"/>
        <v>-46191736.629999995</v>
      </c>
      <c r="T60" s="308"/>
      <c r="U60" s="308"/>
      <c r="V60" s="308"/>
      <c r="W60" s="308"/>
      <c r="X60" s="308"/>
      <c r="Y60" s="308"/>
    </row>
    <row r="61" spans="1:25" ht="12.75">
      <c r="A61" s="236" t="s">
        <v>31</v>
      </c>
      <c r="B61" s="237"/>
      <c r="C61" s="237"/>
      <c r="D61" s="237"/>
      <c r="E61" s="238"/>
      <c r="F61" s="10">
        <v>178</v>
      </c>
      <c r="G61" s="89">
        <v>0</v>
      </c>
      <c r="H61" s="90">
        <v>26966018.93</v>
      </c>
      <c r="I61" s="151">
        <f t="shared" si="0"/>
        <v>26966018.93</v>
      </c>
      <c r="J61" s="89">
        <v>0</v>
      </c>
      <c r="K61" s="90">
        <v>35401960.5</v>
      </c>
      <c r="L61" s="91">
        <f t="shared" si="1"/>
        <v>35401960.5</v>
      </c>
      <c r="T61" s="308"/>
      <c r="U61" s="308"/>
      <c r="V61" s="308"/>
      <c r="W61" s="308"/>
      <c r="X61" s="308"/>
      <c r="Y61" s="308"/>
    </row>
    <row r="62" spans="1:25" ht="24" customHeight="1">
      <c r="A62" s="236" t="s">
        <v>111</v>
      </c>
      <c r="B62" s="237"/>
      <c r="C62" s="237"/>
      <c r="D62" s="237"/>
      <c r="E62" s="238"/>
      <c r="F62" s="10">
        <v>179</v>
      </c>
      <c r="G62" s="92">
        <f>SUM(G63:G65)</f>
        <v>-11814624.36</v>
      </c>
      <c r="H62" s="93">
        <f>SUM(H63:H65)</f>
        <v>-69290449.87</v>
      </c>
      <c r="I62" s="151">
        <f t="shared" si="0"/>
        <v>-81105074.23</v>
      </c>
      <c r="J62" s="92">
        <f>SUM(J63:J65)</f>
        <v>-11460480.17</v>
      </c>
      <c r="K62" s="93">
        <f>SUM(K63:K65)</f>
        <v>-80390668.86999997</v>
      </c>
      <c r="L62" s="91">
        <f>SUM(L63:L65)</f>
        <v>-91851149.03999998</v>
      </c>
      <c r="T62" s="308"/>
      <c r="U62" s="308"/>
      <c r="V62" s="308"/>
      <c r="W62" s="308"/>
      <c r="X62" s="308"/>
      <c r="Y62" s="308"/>
    </row>
    <row r="63" spans="1:25" ht="12.75">
      <c r="A63" s="236" t="s">
        <v>32</v>
      </c>
      <c r="B63" s="237"/>
      <c r="C63" s="237"/>
      <c r="D63" s="237"/>
      <c r="E63" s="238"/>
      <c r="F63" s="10">
        <v>180</v>
      </c>
      <c r="G63" s="89">
        <v>-470348.16000000003</v>
      </c>
      <c r="H63" s="90">
        <v>-10491236.809999999</v>
      </c>
      <c r="I63" s="151">
        <f t="shared" si="0"/>
        <v>-10961584.969999999</v>
      </c>
      <c r="J63" s="89">
        <v>-454865.94000000006</v>
      </c>
      <c r="K63" s="90">
        <v>-9995136</v>
      </c>
      <c r="L63" s="91">
        <f t="shared" si="1"/>
        <v>-10450001.94</v>
      </c>
      <c r="T63" s="308"/>
      <c r="U63" s="308"/>
      <c r="V63" s="308"/>
      <c r="W63" s="308"/>
      <c r="X63" s="308"/>
      <c r="Y63" s="308"/>
    </row>
    <row r="64" spans="1:25" ht="12.75">
      <c r="A64" s="236" t="s">
        <v>47</v>
      </c>
      <c r="B64" s="237"/>
      <c r="C64" s="237"/>
      <c r="D64" s="237"/>
      <c r="E64" s="238"/>
      <c r="F64" s="10">
        <v>181</v>
      </c>
      <c r="G64" s="89">
        <v>-5122185.2700000005</v>
      </c>
      <c r="H64" s="90">
        <v>-25347985.619999994</v>
      </c>
      <c r="I64" s="151">
        <f t="shared" si="0"/>
        <v>-30470170.889999993</v>
      </c>
      <c r="J64" s="89">
        <v>-4625131.02</v>
      </c>
      <c r="K64" s="90">
        <v>-26834079.229999997</v>
      </c>
      <c r="L64" s="91">
        <f t="shared" si="1"/>
        <v>-31459210.249999996</v>
      </c>
      <c r="T64" s="308"/>
      <c r="U64" s="308"/>
      <c r="V64" s="308"/>
      <c r="W64" s="308"/>
      <c r="X64" s="308"/>
      <c r="Y64" s="308"/>
    </row>
    <row r="65" spans="1:25" ht="12.75">
      <c r="A65" s="236" t="s">
        <v>48</v>
      </c>
      <c r="B65" s="237"/>
      <c r="C65" s="237"/>
      <c r="D65" s="237"/>
      <c r="E65" s="238"/>
      <c r="F65" s="10">
        <v>182</v>
      </c>
      <c r="G65" s="89">
        <v>-6222090.93</v>
      </c>
      <c r="H65" s="90">
        <v>-33451227.440000016</v>
      </c>
      <c r="I65" s="151">
        <f t="shared" si="0"/>
        <v>-39673318.37000002</v>
      </c>
      <c r="J65" s="89">
        <v>-6380483.21</v>
      </c>
      <c r="K65" s="90">
        <v>-43561453.63999998</v>
      </c>
      <c r="L65" s="91">
        <f t="shared" si="1"/>
        <v>-49941936.84999998</v>
      </c>
      <c r="T65" s="308"/>
      <c r="U65" s="308"/>
      <c r="V65" s="308"/>
      <c r="W65" s="308"/>
      <c r="X65" s="308"/>
      <c r="Y65" s="308"/>
    </row>
    <row r="66" spans="1:25" ht="12.75">
      <c r="A66" s="230" t="s">
        <v>112</v>
      </c>
      <c r="B66" s="237"/>
      <c r="C66" s="237"/>
      <c r="D66" s="237"/>
      <c r="E66" s="238"/>
      <c r="F66" s="10">
        <v>183</v>
      </c>
      <c r="G66" s="92">
        <f>+SUM(G67:G73)</f>
        <v>-37437268.31</v>
      </c>
      <c r="H66" s="93">
        <f>+SUM(H67:H73)</f>
        <v>-20871884.3</v>
      </c>
      <c r="I66" s="151">
        <f t="shared" si="0"/>
        <v>-58309152.61</v>
      </c>
      <c r="J66" s="92">
        <f>+SUM(J67:J73)</f>
        <v>-27960214.07</v>
      </c>
      <c r="K66" s="93">
        <f>+SUM(K67:K73)</f>
        <v>-92273488.5</v>
      </c>
      <c r="L66" s="91">
        <f>+SUM(L67:L73)</f>
        <v>-120233702.57</v>
      </c>
      <c r="T66" s="308"/>
      <c r="U66" s="308"/>
      <c r="V66" s="308"/>
      <c r="W66" s="308"/>
      <c r="X66" s="308"/>
      <c r="Y66" s="308"/>
    </row>
    <row r="67" spans="1:25" ht="21" customHeight="1">
      <c r="A67" s="236" t="s">
        <v>221</v>
      </c>
      <c r="B67" s="237"/>
      <c r="C67" s="237"/>
      <c r="D67" s="237"/>
      <c r="E67" s="238"/>
      <c r="F67" s="10">
        <v>184</v>
      </c>
      <c r="G67" s="89">
        <v>0</v>
      </c>
      <c r="H67" s="90">
        <v>0</v>
      </c>
      <c r="I67" s="151">
        <f t="shared" si="0"/>
        <v>0</v>
      </c>
      <c r="J67" s="89">
        <v>0</v>
      </c>
      <c r="K67" s="90">
        <v>0</v>
      </c>
      <c r="L67" s="91">
        <f t="shared" si="1"/>
        <v>0</v>
      </c>
      <c r="T67" s="308"/>
      <c r="U67" s="308"/>
      <c r="V67" s="308"/>
      <c r="W67" s="308"/>
      <c r="X67" s="308"/>
      <c r="Y67" s="308"/>
    </row>
    <row r="68" spans="1:25" ht="12.75">
      <c r="A68" s="236" t="s">
        <v>49</v>
      </c>
      <c r="B68" s="237"/>
      <c r="C68" s="237"/>
      <c r="D68" s="237"/>
      <c r="E68" s="238"/>
      <c r="F68" s="10">
        <v>185</v>
      </c>
      <c r="G68" s="89">
        <v>0</v>
      </c>
      <c r="H68" s="90">
        <v>0</v>
      </c>
      <c r="I68" s="151">
        <f t="shared" si="0"/>
        <v>0</v>
      </c>
      <c r="J68" s="89">
        <v>-4176.330000000001</v>
      </c>
      <c r="K68" s="90">
        <v>-7743.989999999999</v>
      </c>
      <c r="L68" s="91">
        <f t="shared" si="1"/>
        <v>-11920.32</v>
      </c>
      <c r="T68" s="308"/>
      <c r="U68" s="308"/>
      <c r="V68" s="308"/>
      <c r="W68" s="308"/>
      <c r="X68" s="308"/>
      <c r="Y68" s="308"/>
    </row>
    <row r="69" spans="1:25" ht="12.75">
      <c r="A69" s="236" t="s">
        <v>206</v>
      </c>
      <c r="B69" s="237"/>
      <c r="C69" s="237"/>
      <c r="D69" s="237"/>
      <c r="E69" s="238"/>
      <c r="F69" s="10">
        <v>186</v>
      </c>
      <c r="G69" s="89">
        <v>0</v>
      </c>
      <c r="H69" s="90">
        <v>-44524.780000000006</v>
      </c>
      <c r="I69" s="151">
        <f t="shared" si="0"/>
        <v>-44524.780000000006</v>
      </c>
      <c r="J69" s="89">
        <v>0</v>
      </c>
      <c r="K69" s="90">
        <v>-9383914.829999996</v>
      </c>
      <c r="L69" s="91">
        <f t="shared" si="1"/>
        <v>-9383914.829999996</v>
      </c>
      <c r="T69" s="308"/>
      <c r="U69" s="308"/>
      <c r="V69" s="308"/>
      <c r="W69" s="308"/>
      <c r="X69" s="308"/>
      <c r="Y69" s="308"/>
    </row>
    <row r="70" spans="1:25" ht="23.25" customHeight="1">
      <c r="A70" s="236" t="s">
        <v>254</v>
      </c>
      <c r="B70" s="237"/>
      <c r="C70" s="237"/>
      <c r="D70" s="237"/>
      <c r="E70" s="238"/>
      <c r="F70" s="10">
        <v>187</v>
      </c>
      <c r="G70" s="89">
        <v>-1525008.7200000002</v>
      </c>
      <c r="H70" s="90">
        <v>-1689402.5500000003</v>
      </c>
      <c r="I70" s="151">
        <f t="shared" si="0"/>
        <v>-3214411.2700000005</v>
      </c>
      <c r="J70" s="89">
        <v>-365024.39</v>
      </c>
      <c r="K70" s="90">
        <v>-1361723.9400000002</v>
      </c>
      <c r="L70" s="91">
        <f t="shared" si="1"/>
        <v>-1726748.33</v>
      </c>
      <c r="T70" s="308"/>
      <c r="U70" s="308"/>
      <c r="V70" s="308"/>
      <c r="W70" s="308"/>
      <c r="X70" s="308"/>
      <c r="Y70" s="308"/>
    </row>
    <row r="71" spans="1:25" ht="19.5" customHeight="1">
      <c r="A71" s="236" t="s">
        <v>255</v>
      </c>
      <c r="B71" s="237"/>
      <c r="C71" s="237"/>
      <c r="D71" s="237"/>
      <c r="E71" s="238"/>
      <c r="F71" s="10">
        <v>188</v>
      </c>
      <c r="G71" s="89">
        <v>0</v>
      </c>
      <c r="H71" s="90">
        <v>0</v>
      </c>
      <c r="I71" s="151">
        <f t="shared" si="0"/>
        <v>0</v>
      </c>
      <c r="J71" s="89">
        <v>-26242</v>
      </c>
      <c r="K71" s="90">
        <v>-871466.1999999997</v>
      </c>
      <c r="L71" s="91">
        <f t="shared" si="1"/>
        <v>-897708.1999999997</v>
      </c>
      <c r="T71" s="308"/>
      <c r="U71" s="308"/>
      <c r="V71" s="308"/>
      <c r="W71" s="308"/>
      <c r="X71" s="308"/>
      <c r="Y71" s="308"/>
    </row>
    <row r="72" spans="1:25" ht="12.75">
      <c r="A72" s="236" t="s">
        <v>257</v>
      </c>
      <c r="B72" s="237"/>
      <c r="C72" s="237"/>
      <c r="D72" s="237"/>
      <c r="E72" s="238"/>
      <c r="F72" s="10">
        <v>189</v>
      </c>
      <c r="G72" s="89">
        <v>-35695742.53</v>
      </c>
      <c r="H72" s="90">
        <v>-17847448.82</v>
      </c>
      <c r="I72" s="151">
        <f aca="true" t="shared" si="2" ref="I72:I96">G72+H72</f>
        <v>-53543191.35</v>
      </c>
      <c r="J72" s="89">
        <v>-27275218.46</v>
      </c>
      <c r="K72" s="90">
        <v>-16155168.84</v>
      </c>
      <c r="L72" s="91">
        <f t="shared" si="1"/>
        <v>-43430387.3</v>
      </c>
      <c r="T72" s="308"/>
      <c r="U72" s="308"/>
      <c r="V72" s="308"/>
      <c r="W72" s="308"/>
      <c r="X72" s="308"/>
      <c r="Y72" s="308"/>
    </row>
    <row r="73" spans="1:25" ht="12.75">
      <c r="A73" s="236" t="s">
        <v>256</v>
      </c>
      <c r="B73" s="237"/>
      <c r="C73" s="237"/>
      <c r="D73" s="237"/>
      <c r="E73" s="238"/>
      <c r="F73" s="10">
        <v>190</v>
      </c>
      <c r="G73" s="89">
        <v>-216517.05999999997</v>
      </c>
      <c r="H73" s="90">
        <v>-1290508.15</v>
      </c>
      <c r="I73" s="151">
        <f t="shared" si="2"/>
        <v>-1507025.21</v>
      </c>
      <c r="J73" s="89">
        <v>-289552.88999999996</v>
      </c>
      <c r="K73" s="90">
        <v>-64493470.7</v>
      </c>
      <c r="L73" s="91">
        <f aca="true" t="shared" si="3" ref="L73:L98">SUM(J73:K73)</f>
        <v>-64783023.59</v>
      </c>
      <c r="T73" s="308"/>
      <c r="U73" s="308"/>
      <c r="V73" s="308"/>
      <c r="W73" s="308"/>
      <c r="X73" s="308"/>
      <c r="Y73" s="308"/>
    </row>
    <row r="74" spans="1:25" ht="24.75" customHeight="1">
      <c r="A74" s="230" t="s">
        <v>113</v>
      </c>
      <c r="B74" s="237"/>
      <c r="C74" s="237"/>
      <c r="D74" s="237"/>
      <c r="E74" s="238"/>
      <c r="F74" s="10">
        <v>191</v>
      </c>
      <c r="G74" s="92">
        <f>+SUM(G75:G76)</f>
        <v>-155873.59</v>
      </c>
      <c r="H74" s="93">
        <f>+SUM(H75:H76)</f>
        <v>-5724554.540000001</v>
      </c>
      <c r="I74" s="151">
        <f t="shared" si="2"/>
        <v>-5880428.130000001</v>
      </c>
      <c r="J74" s="92">
        <f>+SUM(J75:J76)</f>
        <v>-246007.53999999998</v>
      </c>
      <c r="K74" s="93">
        <f>+SUM(K75:K76)</f>
        <v>-6342659.199999999</v>
      </c>
      <c r="L74" s="91">
        <f>+SUM(L75:L76)</f>
        <v>-6588666.739999999</v>
      </c>
      <c r="T74" s="308"/>
      <c r="U74" s="308"/>
      <c r="V74" s="308"/>
      <c r="W74" s="308"/>
      <c r="X74" s="308"/>
      <c r="Y74" s="308"/>
    </row>
    <row r="75" spans="1:25" ht="12.75">
      <c r="A75" s="236" t="s">
        <v>50</v>
      </c>
      <c r="B75" s="237"/>
      <c r="C75" s="237"/>
      <c r="D75" s="237"/>
      <c r="E75" s="238"/>
      <c r="F75" s="10">
        <v>192</v>
      </c>
      <c r="G75" s="89">
        <v>0</v>
      </c>
      <c r="H75" s="90">
        <v>0</v>
      </c>
      <c r="I75" s="151">
        <f t="shared" si="2"/>
        <v>0</v>
      </c>
      <c r="J75" s="89">
        <v>0</v>
      </c>
      <c r="K75" s="90">
        <v>0</v>
      </c>
      <c r="L75" s="91">
        <f t="shared" si="3"/>
        <v>0</v>
      </c>
      <c r="T75" s="308"/>
      <c r="U75" s="308"/>
      <c r="V75" s="308"/>
      <c r="W75" s="308"/>
      <c r="X75" s="308"/>
      <c r="Y75" s="308"/>
    </row>
    <row r="76" spans="1:25" ht="12.75">
      <c r="A76" s="236" t="s">
        <v>51</v>
      </c>
      <c r="B76" s="237"/>
      <c r="C76" s="237"/>
      <c r="D76" s="237"/>
      <c r="E76" s="238"/>
      <c r="F76" s="10">
        <v>193</v>
      </c>
      <c r="G76" s="89">
        <v>-155873.59</v>
      </c>
      <c r="H76" s="90">
        <v>-5724554.540000001</v>
      </c>
      <c r="I76" s="151">
        <f t="shared" si="2"/>
        <v>-5880428.130000001</v>
      </c>
      <c r="J76" s="89">
        <v>-246007.53999999998</v>
      </c>
      <c r="K76" s="90">
        <v>-6342659.199999999</v>
      </c>
      <c r="L76" s="91">
        <f t="shared" si="3"/>
        <v>-6588666.739999999</v>
      </c>
      <c r="T76" s="308"/>
      <c r="U76" s="308"/>
      <c r="V76" s="308"/>
      <c r="W76" s="308"/>
      <c r="X76" s="308"/>
      <c r="Y76" s="308"/>
    </row>
    <row r="77" spans="1:25" ht="12.75">
      <c r="A77" s="230" t="s">
        <v>59</v>
      </c>
      <c r="B77" s="237"/>
      <c r="C77" s="237"/>
      <c r="D77" s="237"/>
      <c r="E77" s="238"/>
      <c r="F77" s="10">
        <v>194</v>
      </c>
      <c r="G77" s="89">
        <v>-10007.13</v>
      </c>
      <c r="H77" s="90">
        <v>-96610.4</v>
      </c>
      <c r="I77" s="151">
        <f t="shared" si="2"/>
        <v>-106617.53</v>
      </c>
      <c r="J77" s="89">
        <v>0</v>
      </c>
      <c r="K77" s="90">
        <v>-410007.44000000006</v>
      </c>
      <c r="L77" s="91">
        <f t="shared" si="3"/>
        <v>-410007.44000000006</v>
      </c>
      <c r="T77" s="308"/>
      <c r="U77" s="308"/>
      <c r="V77" s="308"/>
      <c r="W77" s="308"/>
      <c r="X77" s="308"/>
      <c r="Y77" s="308"/>
    </row>
    <row r="78" spans="1:25" ht="48" customHeight="1">
      <c r="A78" s="230" t="s">
        <v>365</v>
      </c>
      <c r="B78" s="237"/>
      <c r="C78" s="237"/>
      <c r="D78" s="237"/>
      <c r="E78" s="238"/>
      <c r="F78" s="10">
        <v>195</v>
      </c>
      <c r="G78" s="92">
        <f>+G7+G16+G30+G31+G32+G33+G42+G50+G54+G57+G66+G74+G77</f>
        <v>17223600.28999996</v>
      </c>
      <c r="H78" s="93">
        <f>+H7+H16+H30+H31+H32+H33+H42+H50+H54+H57+H66+H74+H77</f>
        <v>50086620.230000004</v>
      </c>
      <c r="I78" s="151">
        <f t="shared" si="2"/>
        <v>67310220.51999997</v>
      </c>
      <c r="J78" s="92">
        <f>+J7+J16+J30+J31+J32+J33+J42+J50+J54+J57+J66+J74+J77</f>
        <v>11690244.940000027</v>
      </c>
      <c r="K78" s="93">
        <f>+K7+K16+K30+K31+K32+K33+K42+K50+K54+K57+K66+K74+K77</f>
        <v>104536724.50999995</v>
      </c>
      <c r="L78" s="91">
        <f>+L7+L16+L30+L31+L32+L33+L42+L50+L54+L57+L66+L74+L77</f>
        <v>116226969.44999982</v>
      </c>
      <c r="T78" s="308"/>
      <c r="U78" s="308"/>
      <c r="V78" s="308"/>
      <c r="W78" s="308"/>
      <c r="X78" s="308"/>
      <c r="Y78" s="308"/>
    </row>
    <row r="79" spans="1:25" ht="12.75">
      <c r="A79" s="230" t="s">
        <v>114</v>
      </c>
      <c r="B79" s="237"/>
      <c r="C79" s="237"/>
      <c r="D79" s="237"/>
      <c r="E79" s="238"/>
      <c r="F79" s="10">
        <v>196</v>
      </c>
      <c r="G79" s="92">
        <f>+G80+G81</f>
        <v>-3100248.0522000035</v>
      </c>
      <c r="H79" s="93">
        <f>+H80+H81</f>
        <v>-6774591.641399966</v>
      </c>
      <c r="I79" s="151">
        <f t="shared" si="2"/>
        <v>-9874839.69359997</v>
      </c>
      <c r="J79" s="92">
        <f>+J80+J81</f>
        <v>-2104244.089200009</v>
      </c>
      <c r="K79" s="93">
        <f>+K80+K81</f>
        <v>-18816610.411800113</v>
      </c>
      <c r="L79" s="91">
        <f t="shared" si="3"/>
        <v>-20920854.50100012</v>
      </c>
      <c r="T79" s="308"/>
      <c r="U79" s="308"/>
      <c r="V79" s="308"/>
      <c r="W79" s="308"/>
      <c r="X79" s="308"/>
      <c r="Y79" s="308"/>
    </row>
    <row r="80" spans="1:25" ht="12.75">
      <c r="A80" s="236" t="s">
        <v>52</v>
      </c>
      <c r="B80" s="237"/>
      <c r="C80" s="237"/>
      <c r="D80" s="237"/>
      <c r="E80" s="238"/>
      <c r="F80" s="10">
        <v>197</v>
      </c>
      <c r="G80" s="89">
        <v>-3100248.0522000035</v>
      </c>
      <c r="H80" s="90">
        <v>-6774591.641399966</v>
      </c>
      <c r="I80" s="151">
        <f t="shared" si="2"/>
        <v>-9874839.69359997</v>
      </c>
      <c r="J80" s="89">
        <v>-2104244.089200009</v>
      </c>
      <c r="K80" s="90">
        <v>-18816610.411800113</v>
      </c>
      <c r="L80" s="91">
        <f t="shared" si="3"/>
        <v>-20920854.50100012</v>
      </c>
      <c r="T80" s="308"/>
      <c r="U80" s="308"/>
      <c r="V80" s="308"/>
      <c r="W80" s="308"/>
      <c r="X80" s="308"/>
      <c r="Y80" s="308"/>
    </row>
    <row r="81" spans="1:25" ht="12.75">
      <c r="A81" s="236" t="s">
        <v>53</v>
      </c>
      <c r="B81" s="237"/>
      <c r="C81" s="237"/>
      <c r="D81" s="237"/>
      <c r="E81" s="238"/>
      <c r="F81" s="10">
        <v>198</v>
      </c>
      <c r="G81" s="89">
        <v>0</v>
      </c>
      <c r="H81" s="90">
        <v>0</v>
      </c>
      <c r="I81" s="151">
        <f t="shared" si="2"/>
        <v>0</v>
      </c>
      <c r="J81" s="89">
        <v>0</v>
      </c>
      <c r="K81" s="90">
        <v>0</v>
      </c>
      <c r="L81" s="91">
        <f t="shared" si="3"/>
        <v>0</v>
      </c>
      <c r="T81" s="308"/>
      <c r="U81" s="308"/>
      <c r="V81" s="308"/>
      <c r="W81" s="308"/>
      <c r="X81" s="308"/>
      <c r="Y81" s="308"/>
    </row>
    <row r="82" spans="1:25" ht="21" customHeight="1">
      <c r="A82" s="230" t="s">
        <v>208</v>
      </c>
      <c r="B82" s="237"/>
      <c r="C82" s="237"/>
      <c r="D82" s="237"/>
      <c r="E82" s="238"/>
      <c r="F82" s="10">
        <v>199</v>
      </c>
      <c r="G82" s="92">
        <f>+G78+G79</f>
        <v>14123352.237799957</v>
      </c>
      <c r="H82" s="93">
        <f>+H78+H79</f>
        <v>43312028.58860004</v>
      </c>
      <c r="I82" s="151">
        <f t="shared" si="2"/>
        <v>57435380.8264</v>
      </c>
      <c r="J82" s="92">
        <f>+J78+J79</f>
        <v>9586000.850800019</v>
      </c>
      <c r="K82" s="93">
        <f>+K78+K79</f>
        <v>85720114.09819983</v>
      </c>
      <c r="L82" s="91">
        <f>+L78+L79</f>
        <v>95306114.9489997</v>
      </c>
      <c r="T82" s="308"/>
      <c r="U82" s="308"/>
      <c r="V82" s="308"/>
      <c r="W82" s="308"/>
      <c r="X82" s="308"/>
      <c r="Y82" s="308"/>
    </row>
    <row r="83" spans="1:25" ht="12.75">
      <c r="A83" s="230" t="s">
        <v>258</v>
      </c>
      <c r="B83" s="231"/>
      <c r="C83" s="231"/>
      <c r="D83" s="231"/>
      <c r="E83" s="232"/>
      <c r="F83" s="10">
        <v>200</v>
      </c>
      <c r="G83" s="89"/>
      <c r="H83" s="90"/>
      <c r="I83" s="151">
        <f t="shared" si="2"/>
        <v>0</v>
      </c>
      <c r="J83" s="89"/>
      <c r="K83" s="90"/>
      <c r="L83" s="91">
        <f t="shared" si="3"/>
        <v>0</v>
      </c>
      <c r="T83" s="308"/>
      <c r="U83" s="308"/>
      <c r="V83" s="308"/>
      <c r="W83" s="308"/>
      <c r="X83" s="308"/>
      <c r="Y83" s="308"/>
    </row>
    <row r="84" spans="1:25" ht="12.75">
      <c r="A84" s="230" t="s">
        <v>259</v>
      </c>
      <c r="B84" s="231"/>
      <c r="C84" s="231"/>
      <c r="D84" s="231"/>
      <c r="E84" s="232"/>
      <c r="F84" s="10">
        <v>201</v>
      </c>
      <c r="G84" s="89"/>
      <c r="H84" s="90"/>
      <c r="I84" s="151">
        <f t="shared" si="2"/>
        <v>0</v>
      </c>
      <c r="J84" s="89"/>
      <c r="K84" s="90"/>
      <c r="L84" s="91">
        <f t="shared" si="3"/>
        <v>0</v>
      </c>
      <c r="T84" s="308"/>
      <c r="U84" s="308"/>
      <c r="V84" s="308"/>
      <c r="W84" s="308"/>
      <c r="X84" s="308"/>
      <c r="Y84" s="308"/>
    </row>
    <row r="85" spans="1:25" ht="12.75">
      <c r="A85" s="230" t="s">
        <v>264</v>
      </c>
      <c r="B85" s="231"/>
      <c r="C85" s="231"/>
      <c r="D85" s="231"/>
      <c r="E85" s="231"/>
      <c r="F85" s="10">
        <v>202</v>
      </c>
      <c r="G85" s="89">
        <f>+G7+G16+G30+G31+G32+G81</f>
        <v>251709891.26999998</v>
      </c>
      <c r="H85" s="90">
        <f>+H7+H16+H30+H31+H32+H81</f>
        <v>398179270.21</v>
      </c>
      <c r="I85" s="153">
        <f t="shared" si="2"/>
        <v>649889161.48</v>
      </c>
      <c r="J85" s="89">
        <f>+J7+J16+J30+J31+J32+J81</f>
        <v>284951996.18</v>
      </c>
      <c r="K85" s="90">
        <f>+K7+K16+K30+K31+K32+K81</f>
        <v>608191387.9399999</v>
      </c>
      <c r="L85" s="100">
        <f>+L7+L16+L30+L31+L32+L81</f>
        <v>893143384.1199998</v>
      </c>
      <c r="T85" s="308"/>
      <c r="U85" s="308"/>
      <c r="V85" s="308"/>
      <c r="W85" s="308"/>
      <c r="X85" s="308"/>
      <c r="Y85" s="308"/>
    </row>
    <row r="86" spans="1:25" ht="12.75">
      <c r="A86" s="230" t="s">
        <v>265</v>
      </c>
      <c r="B86" s="231"/>
      <c r="C86" s="231"/>
      <c r="D86" s="231"/>
      <c r="E86" s="231"/>
      <c r="F86" s="10">
        <v>203</v>
      </c>
      <c r="G86" s="89">
        <f>+G33+G42+G50+G54+G57+G66+G74+G77+G80</f>
        <v>-237586539.03219998</v>
      </c>
      <c r="H86" s="90">
        <f>+H33+H42+H50+H54+H57+H66+H74+H77+H80</f>
        <v>-354867241.6214</v>
      </c>
      <c r="I86" s="153">
        <f t="shared" si="2"/>
        <v>-592453780.6536</v>
      </c>
      <c r="J86" s="89">
        <f>+J33+J42+J50+J54+J57+J66+J74+J77+J80</f>
        <v>-275365995.3292</v>
      </c>
      <c r="K86" s="90">
        <f>+K33+K42+K50+K54+K57+K66+K74+K77+K80</f>
        <v>-522471273.84180003</v>
      </c>
      <c r="L86" s="100">
        <f>+L33+L42+L50+L54+L57+L66+L74+L77+L80</f>
        <v>-797837269.1710002</v>
      </c>
      <c r="T86" s="308"/>
      <c r="U86" s="308"/>
      <c r="V86" s="308"/>
      <c r="W86" s="308"/>
      <c r="X86" s="308"/>
      <c r="Y86" s="308"/>
    </row>
    <row r="87" spans="1:25" ht="12.75">
      <c r="A87" s="230" t="s">
        <v>209</v>
      </c>
      <c r="B87" s="237"/>
      <c r="C87" s="237"/>
      <c r="D87" s="237"/>
      <c r="E87" s="237"/>
      <c r="F87" s="10">
        <v>204</v>
      </c>
      <c r="G87" s="89">
        <f>+G88+G89+G90+G91+G92+G93+G94-G95</f>
        <v>-5576964.516800006</v>
      </c>
      <c r="H87" s="90">
        <f>+H88+H89+H90+H91+H92+H93+H94-H95</f>
        <v>32897452.9656</v>
      </c>
      <c r="I87" s="153">
        <f t="shared" si="2"/>
        <v>27320488.448799994</v>
      </c>
      <c r="J87" s="89">
        <f>+J88+J89+J90+J91+J92+J93+J94-J95</f>
        <v>-4874710.145399999</v>
      </c>
      <c r="K87" s="90">
        <f>+K88+K89+K90+K91+K92+K93+K94-K95</f>
        <v>30567808.570000008</v>
      </c>
      <c r="L87" s="100">
        <f>+J87+K87</f>
        <v>25693098.42460001</v>
      </c>
      <c r="T87" s="308"/>
      <c r="U87" s="308"/>
      <c r="V87" s="308"/>
      <c r="W87" s="308"/>
      <c r="X87" s="308"/>
      <c r="Y87" s="308"/>
    </row>
    <row r="88" spans="1:25" ht="19.5" customHeight="1">
      <c r="A88" s="236" t="s">
        <v>266</v>
      </c>
      <c r="B88" s="237"/>
      <c r="C88" s="237"/>
      <c r="D88" s="237"/>
      <c r="E88" s="237"/>
      <c r="F88" s="10">
        <v>205</v>
      </c>
      <c r="G88" s="89">
        <v>0</v>
      </c>
      <c r="H88" s="90">
        <v>0</v>
      </c>
      <c r="I88" s="151">
        <f t="shared" si="2"/>
        <v>0</v>
      </c>
      <c r="J88" s="89">
        <v>0</v>
      </c>
      <c r="K88" s="90">
        <v>0</v>
      </c>
      <c r="L88" s="91">
        <f t="shared" si="3"/>
        <v>0</v>
      </c>
      <c r="T88" s="308"/>
      <c r="U88" s="308"/>
      <c r="V88" s="308"/>
      <c r="W88" s="308"/>
      <c r="X88" s="308"/>
      <c r="Y88" s="308"/>
    </row>
    <row r="89" spans="1:25" ht="23.25" customHeight="1">
      <c r="A89" s="236" t="s">
        <v>267</v>
      </c>
      <c r="B89" s="237"/>
      <c r="C89" s="237"/>
      <c r="D89" s="237"/>
      <c r="E89" s="237"/>
      <c r="F89" s="10">
        <v>206</v>
      </c>
      <c r="G89" s="89">
        <v>-6801176.240000006</v>
      </c>
      <c r="H89" s="90">
        <v>40118845.08</v>
      </c>
      <c r="I89" s="151">
        <f t="shared" si="2"/>
        <v>33317668.839999992</v>
      </c>
      <c r="J89" s="89">
        <v>-5944768.469999999</v>
      </c>
      <c r="K89" s="90">
        <v>35207989.86000001</v>
      </c>
      <c r="L89" s="91">
        <f t="shared" si="3"/>
        <v>29263221.390000008</v>
      </c>
      <c r="T89" s="308"/>
      <c r="U89" s="308"/>
      <c r="V89" s="308"/>
      <c r="W89" s="308"/>
      <c r="X89" s="308"/>
      <c r="Y89" s="308"/>
    </row>
    <row r="90" spans="1:25" ht="21.75" customHeight="1">
      <c r="A90" s="236" t="s">
        <v>268</v>
      </c>
      <c r="B90" s="237"/>
      <c r="C90" s="237"/>
      <c r="D90" s="237"/>
      <c r="E90" s="237"/>
      <c r="F90" s="10">
        <v>207</v>
      </c>
      <c r="G90" s="89">
        <v>0</v>
      </c>
      <c r="H90" s="90">
        <v>0</v>
      </c>
      <c r="I90" s="151">
        <f t="shared" si="2"/>
        <v>0</v>
      </c>
      <c r="J90" s="89"/>
      <c r="K90" s="90">
        <v>0</v>
      </c>
      <c r="L90" s="91">
        <f t="shared" si="3"/>
        <v>0</v>
      </c>
      <c r="T90" s="308"/>
      <c r="U90" s="308"/>
      <c r="V90" s="308"/>
      <c r="W90" s="308"/>
      <c r="X90" s="308"/>
      <c r="Y90" s="308"/>
    </row>
    <row r="91" spans="1:25" ht="21" customHeight="1">
      <c r="A91" s="236" t="s">
        <v>269</v>
      </c>
      <c r="B91" s="237"/>
      <c r="C91" s="237"/>
      <c r="D91" s="237"/>
      <c r="E91" s="237"/>
      <c r="F91" s="10">
        <v>208</v>
      </c>
      <c r="G91" s="89">
        <v>0</v>
      </c>
      <c r="H91" s="90">
        <v>0</v>
      </c>
      <c r="I91" s="151">
        <f t="shared" si="2"/>
        <v>0</v>
      </c>
      <c r="J91" s="89"/>
      <c r="K91" s="90"/>
      <c r="L91" s="91">
        <f t="shared" si="3"/>
        <v>0</v>
      </c>
      <c r="T91" s="308"/>
      <c r="U91" s="308"/>
      <c r="V91" s="308"/>
      <c r="W91" s="308"/>
      <c r="X91" s="308"/>
      <c r="Y91" s="308"/>
    </row>
    <row r="92" spans="1:25" ht="12.75">
      <c r="A92" s="236" t="s">
        <v>270</v>
      </c>
      <c r="B92" s="237"/>
      <c r="C92" s="237"/>
      <c r="D92" s="237"/>
      <c r="E92" s="237"/>
      <c r="F92" s="10">
        <v>209</v>
      </c>
      <c r="G92" s="89">
        <v>0</v>
      </c>
      <c r="H92" s="90">
        <v>0</v>
      </c>
      <c r="I92" s="151">
        <f t="shared" si="2"/>
        <v>0</v>
      </c>
      <c r="J92" s="89"/>
      <c r="K92" s="90"/>
      <c r="L92" s="91">
        <f t="shared" si="3"/>
        <v>0</v>
      </c>
      <c r="T92" s="308"/>
      <c r="U92" s="308"/>
      <c r="V92" s="308"/>
      <c r="W92" s="308"/>
      <c r="X92" s="308"/>
      <c r="Y92" s="308"/>
    </row>
    <row r="93" spans="1:25" ht="22.5" customHeight="1">
      <c r="A93" s="236" t="s">
        <v>271</v>
      </c>
      <c r="B93" s="237"/>
      <c r="C93" s="237"/>
      <c r="D93" s="237"/>
      <c r="E93" s="237"/>
      <c r="F93" s="10">
        <v>210</v>
      </c>
      <c r="G93" s="89">
        <v>0</v>
      </c>
      <c r="H93" s="90">
        <v>0</v>
      </c>
      <c r="I93" s="151">
        <f t="shared" si="2"/>
        <v>0</v>
      </c>
      <c r="J93" s="89"/>
      <c r="K93" s="90"/>
      <c r="L93" s="91">
        <f t="shared" si="3"/>
        <v>0</v>
      </c>
      <c r="T93" s="308"/>
      <c r="U93" s="308"/>
      <c r="V93" s="308"/>
      <c r="W93" s="308"/>
      <c r="X93" s="308"/>
      <c r="Y93" s="308"/>
    </row>
    <row r="94" spans="1:25" ht="12.75">
      <c r="A94" s="236" t="s">
        <v>272</v>
      </c>
      <c r="B94" s="237"/>
      <c r="C94" s="237"/>
      <c r="D94" s="237"/>
      <c r="E94" s="237"/>
      <c r="F94" s="10">
        <v>211</v>
      </c>
      <c r="G94" s="89">
        <v>0</v>
      </c>
      <c r="H94" s="90">
        <v>0</v>
      </c>
      <c r="I94" s="151">
        <f t="shared" si="2"/>
        <v>0</v>
      </c>
      <c r="J94" s="89"/>
      <c r="K94" s="90"/>
      <c r="L94" s="91">
        <f t="shared" si="3"/>
        <v>0</v>
      </c>
      <c r="T94" s="308"/>
      <c r="U94" s="308"/>
      <c r="V94" s="308"/>
      <c r="W94" s="308"/>
      <c r="X94" s="308"/>
      <c r="Y94" s="308"/>
    </row>
    <row r="95" spans="1:25" ht="12.75">
      <c r="A95" s="236" t="s">
        <v>273</v>
      </c>
      <c r="B95" s="237"/>
      <c r="C95" s="237"/>
      <c r="D95" s="237"/>
      <c r="E95" s="237"/>
      <c r="F95" s="10">
        <v>212</v>
      </c>
      <c r="G95" s="89">
        <v>-1224211.7232</v>
      </c>
      <c r="H95" s="90">
        <v>7221392.1144</v>
      </c>
      <c r="I95" s="151">
        <f t="shared" si="2"/>
        <v>5997180.3912</v>
      </c>
      <c r="J95" s="89">
        <v>-1070058.3246</v>
      </c>
      <c r="K95" s="90">
        <v>4640181.29</v>
      </c>
      <c r="L95" s="91">
        <f t="shared" si="3"/>
        <v>3570122.9654</v>
      </c>
      <c r="T95" s="308"/>
      <c r="U95" s="308"/>
      <c r="V95" s="308"/>
      <c r="W95" s="308"/>
      <c r="X95" s="308"/>
      <c r="Y95" s="308"/>
    </row>
    <row r="96" spans="1:25" ht="12.75">
      <c r="A96" s="230" t="s">
        <v>207</v>
      </c>
      <c r="B96" s="237"/>
      <c r="C96" s="237"/>
      <c r="D96" s="237"/>
      <c r="E96" s="237"/>
      <c r="F96" s="10">
        <v>213</v>
      </c>
      <c r="G96" s="92">
        <f>+G82+G87</f>
        <v>8546387.720999952</v>
      </c>
      <c r="H96" s="93">
        <f>+H82+H87</f>
        <v>76209481.55420004</v>
      </c>
      <c r="I96" s="151">
        <f t="shared" si="2"/>
        <v>84755869.2752</v>
      </c>
      <c r="J96" s="92">
        <f>+J82+J87</f>
        <v>4711290.70540002</v>
      </c>
      <c r="K96" s="93">
        <f>+K82+K87</f>
        <v>116287922.66819984</v>
      </c>
      <c r="L96" s="91">
        <f t="shared" si="3"/>
        <v>120999213.37359986</v>
      </c>
      <c r="T96" s="308"/>
      <c r="U96" s="308"/>
      <c r="V96" s="308"/>
      <c r="W96" s="308"/>
      <c r="X96" s="308"/>
      <c r="Y96" s="308"/>
    </row>
    <row r="97" spans="1:12" ht="12.75">
      <c r="A97" s="230" t="s">
        <v>258</v>
      </c>
      <c r="B97" s="231"/>
      <c r="C97" s="231"/>
      <c r="D97" s="231"/>
      <c r="E97" s="232"/>
      <c r="F97" s="10">
        <v>214</v>
      </c>
      <c r="G97" s="5"/>
      <c r="H97" s="6"/>
      <c r="I97" s="90">
        <v>0</v>
      </c>
      <c r="J97" s="5"/>
      <c r="K97" s="6"/>
      <c r="L97" s="165">
        <f t="shared" si="3"/>
        <v>0</v>
      </c>
    </row>
    <row r="98" spans="1:12" ht="12.75">
      <c r="A98" s="230" t="s">
        <v>259</v>
      </c>
      <c r="B98" s="231"/>
      <c r="C98" s="231"/>
      <c r="D98" s="231"/>
      <c r="E98" s="232"/>
      <c r="F98" s="10">
        <v>215</v>
      </c>
      <c r="G98" s="5"/>
      <c r="H98" s="6"/>
      <c r="I98" s="90">
        <v>0</v>
      </c>
      <c r="J98" s="5"/>
      <c r="K98" s="6"/>
      <c r="L98" s="165">
        <f t="shared" si="3"/>
        <v>0</v>
      </c>
    </row>
    <row r="99" spans="1:12" ht="12.75">
      <c r="A99" s="233" t="s">
        <v>299</v>
      </c>
      <c r="B99" s="239"/>
      <c r="C99" s="239"/>
      <c r="D99" s="239"/>
      <c r="E99" s="239"/>
      <c r="F99" s="11">
        <v>216</v>
      </c>
      <c r="G99" s="7"/>
      <c r="H99" s="8"/>
      <c r="I99" s="95">
        <v>0</v>
      </c>
      <c r="J99" s="7"/>
      <c r="K99" s="8"/>
      <c r="L99" s="166">
        <f>SUM(J99:K99)</f>
        <v>0</v>
      </c>
    </row>
    <row r="100" spans="1:12" ht="12.75">
      <c r="A100" s="260" t="s">
        <v>377</v>
      </c>
      <c r="B100" s="260"/>
      <c r="C100" s="260"/>
      <c r="D100" s="260"/>
      <c r="E100" s="260"/>
      <c r="F100" s="260"/>
      <c r="G100" s="260"/>
      <c r="H100" s="260"/>
      <c r="I100" s="260"/>
      <c r="J100" s="260"/>
      <c r="K100" s="260"/>
      <c r="L100" s="260"/>
    </row>
  </sheetData>
  <sheetProtection/>
  <mergeCells count="102">
    <mergeCell ref="A1:L1"/>
    <mergeCell ref="A90:E90"/>
    <mergeCell ref="A91:E91"/>
    <mergeCell ref="A92:E92"/>
    <mergeCell ref="A86:E86"/>
    <mergeCell ref="A89:E89"/>
    <mergeCell ref="A88:E88"/>
    <mergeCell ref="A80:E80"/>
    <mergeCell ref="A87:E87"/>
    <mergeCell ref="A81:E81"/>
    <mergeCell ref="A98:E98"/>
    <mergeCell ref="A99:E99"/>
    <mergeCell ref="A100:L100"/>
    <mergeCell ref="A93:E93"/>
    <mergeCell ref="A94:E94"/>
    <mergeCell ref="A95:E95"/>
    <mergeCell ref="A96:E96"/>
    <mergeCell ref="A97:E97"/>
    <mergeCell ref="A82:E82"/>
    <mergeCell ref="A83:E83"/>
    <mergeCell ref="A84:E84"/>
    <mergeCell ref="A85:E85"/>
    <mergeCell ref="A72:E72"/>
    <mergeCell ref="A73:E73"/>
    <mergeCell ref="A74:E74"/>
    <mergeCell ref="A75:E75"/>
    <mergeCell ref="A78:E78"/>
    <mergeCell ref="A79:E79"/>
    <mergeCell ref="A62:E62"/>
    <mergeCell ref="A63:E63"/>
    <mergeCell ref="A76:E76"/>
    <mergeCell ref="A77:E77"/>
    <mergeCell ref="A66:E66"/>
    <mergeCell ref="A67:E67"/>
    <mergeCell ref="A68:E68"/>
    <mergeCell ref="A69:E69"/>
    <mergeCell ref="A70:E70"/>
    <mergeCell ref="A71:E71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36:E36"/>
    <mergeCell ref="A37:E37"/>
    <mergeCell ref="A38:E38"/>
    <mergeCell ref="A39:E39"/>
    <mergeCell ref="A52:E52"/>
    <mergeCell ref="A51:E51"/>
    <mergeCell ref="A26:E26"/>
    <mergeCell ref="A27:E27"/>
    <mergeCell ref="A40:E40"/>
    <mergeCell ref="A41:E41"/>
    <mergeCell ref="A30:E30"/>
    <mergeCell ref="A31:E31"/>
    <mergeCell ref="A32:E32"/>
    <mergeCell ref="A33:E33"/>
    <mergeCell ref="A34:E34"/>
    <mergeCell ref="A35:E35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16:E16"/>
    <mergeCell ref="A17:E17"/>
    <mergeCell ref="A8:E8"/>
    <mergeCell ref="A12:E12"/>
    <mergeCell ref="A13:E13"/>
    <mergeCell ref="A14:E14"/>
    <mergeCell ref="A15:E15"/>
    <mergeCell ref="A9:E9"/>
    <mergeCell ref="A10:E10"/>
    <mergeCell ref="A11:E11"/>
    <mergeCell ref="A7:E7"/>
    <mergeCell ref="A2:L2"/>
    <mergeCell ref="J4:L4"/>
    <mergeCell ref="A6:E6"/>
    <mergeCell ref="G4:I4"/>
    <mergeCell ref="K3:L3"/>
    <mergeCell ref="F4:F5"/>
    <mergeCell ref="A4:E5"/>
  </mergeCells>
  <dataValidations count="1">
    <dataValidation allowBlank="1" sqref="A1:A65536 B2:F65536 L87:L99 G100:L65536 I97 G98:I99 L8:L15 L17:L33 L35:L37 L39:L41 L44:L45 L47:L49 L51:L53 L55:L56 L59:L61 L63:L65 L67:L73 L75:L77 L79:L81 L83:L84 G2:L6 M1:IV65536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56" max="255" man="1"/>
  </rowBreaks>
  <ignoredErrors>
    <ignoredError sqref="G8:L15 G7:H7 J7:L7" unlockedFormula="1"/>
    <ignoredError sqref="G16:L17 G75:L96 L74 G97:K99 G25:L30 I24:L24 G19:L23 L18 I7 G61:L73 I59:L60 G33:L58 H32:I32 K31:L32 H31:I31 G74:K74 L97:L99 G24:H24 G18:K18" formula="1" unlockedFormula="1"/>
    <ignoredError sqref="G74:K74 L97:L99 G24:H24 G18:K18" formula="1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65"/>
  <sheetViews>
    <sheetView view="pageBreakPreview" zoomScale="110" zoomScaleSheetLayoutView="110" zoomScalePageLayoutView="0" workbookViewId="0" topLeftCell="A1">
      <pane xSplit="9" ySplit="5" topLeftCell="J54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N10" sqref="N10"/>
    </sheetView>
  </sheetViews>
  <sheetFormatPr defaultColWidth="9.140625" defaultRowHeight="12.75"/>
  <cols>
    <col min="1" max="9" width="9.140625" style="77" customWidth="1"/>
    <col min="10" max="10" width="10.7109375" style="77" customWidth="1"/>
    <col min="11" max="11" width="13.00390625" style="77" customWidth="1"/>
    <col min="12" max="16384" width="9.140625" style="77" customWidth="1"/>
  </cols>
  <sheetData>
    <row r="1" spans="1:10" ht="18.75" customHeight="1">
      <c r="A1" s="274" t="s">
        <v>211</v>
      </c>
      <c r="B1" s="275"/>
      <c r="C1" s="275"/>
      <c r="D1" s="275"/>
      <c r="E1" s="275"/>
      <c r="F1" s="275"/>
      <c r="G1" s="275"/>
      <c r="H1" s="275"/>
      <c r="I1" s="275"/>
      <c r="J1" s="276"/>
    </row>
    <row r="2" spans="1:10" ht="12.75" customHeight="1">
      <c r="A2" s="277" t="s">
        <v>402</v>
      </c>
      <c r="B2" s="278"/>
      <c r="C2" s="278"/>
      <c r="D2" s="278"/>
      <c r="E2" s="278"/>
      <c r="F2" s="278"/>
      <c r="G2" s="278"/>
      <c r="H2" s="278"/>
      <c r="I2" s="278"/>
      <c r="J2" s="276"/>
    </row>
    <row r="3" spans="1:11" ht="12.75">
      <c r="A3" s="132"/>
      <c r="B3" s="137"/>
      <c r="C3" s="137"/>
      <c r="D3" s="271"/>
      <c r="E3" s="271"/>
      <c r="F3" s="137"/>
      <c r="G3" s="137"/>
      <c r="H3" s="137"/>
      <c r="I3" s="137"/>
      <c r="J3" s="138"/>
      <c r="K3" s="139" t="s">
        <v>58</v>
      </c>
    </row>
    <row r="4" spans="1:11" ht="33" customHeight="1">
      <c r="A4" s="279" t="s">
        <v>6</v>
      </c>
      <c r="B4" s="279"/>
      <c r="C4" s="279"/>
      <c r="D4" s="279"/>
      <c r="E4" s="279"/>
      <c r="F4" s="279"/>
      <c r="G4" s="279"/>
      <c r="H4" s="279"/>
      <c r="I4" s="80" t="s">
        <v>62</v>
      </c>
      <c r="J4" s="81" t="s">
        <v>373</v>
      </c>
      <c r="K4" s="81" t="s">
        <v>374</v>
      </c>
    </row>
    <row r="5" spans="1:11" ht="12.75" customHeight="1">
      <c r="A5" s="280">
        <v>1</v>
      </c>
      <c r="B5" s="280"/>
      <c r="C5" s="280"/>
      <c r="D5" s="280"/>
      <c r="E5" s="280"/>
      <c r="F5" s="280"/>
      <c r="G5" s="280"/>
      <c r="H5" s="280"/>
      <c r="I5" s="82">
        <v>2</v>
      </c>
      <c r="J5" s="83" t="s">
        <v>60</v>
      </c>
      <c r="K5" s="83" t="s">
        <v>61</v>
      </c>
    </row>
    <row r="6" spans="1:16" ht="12.75">
      <c r="A6" s="281" t="s">
        <v>213</v>
      </c>
      <c r="B6" s="282"/>
      <c r="C6" s="282"/>
      <c r="D6" s="282"/>
      <c r="E6" s="282"/>
      <c r="F6" s="282"/>
      <c r="G6" s="282"/>
      <c r="H6" s="283"/>
      <c r="I6" s="79">
        <v>1</v>
      </c>
      <c r="J6" s="155">
        <f>J7+J18+J36</f>
        <v>-85046456.21899934</v>
      </c>
      <c r="K6" s="155">
        <f>K7+K18+K36</f>
        <v>-13614023.443399696</v>
      </c>
      <c r="O6" s="309"/>
      <c r="P6" s="309"/>
    </row>
    <row r="7" spans="1:16" ht="12.75">
      <c r="A7" s="264" t="s">
        <v>214</v>
      </c>
      <c r="B7" s="272"/>
      <c r="C7" s="272"/>
      <c r="D7" s="272"/>
      <c r="E7" s="272"/>
      <c r="F7" s="272"/>
      <c r="G7" s="272"/>
      <c r="H7" s="273"/>
      <c r="I7" s="14">
        <v>2</v>
      </c>
      <c r="J7" s="156">
        <f>J8+J9</f>
        <v>21085958.129999794</v>
      </c>
      <c r="K7" s="156">
        <f>K8+K9</f>
        <v>69180491.85000062</v>
      </c>
      <c r="O7" s="309"/>
      <c r="P7" s="309"/>
    </row>
    <row r="8" spans="1:16" ht="12.75">
      <c r="A8" s="267" t="s">
        <v>85</v>
      </c>
      <c r="B8" s="272"/>
      <c r="C8" s="272"/>
      <c r="D8" s="272"/>
      <c r="E8" s="272"/>
      <c r="F8" s="272"/>
      <c r="G8" s="272"/>
      <c r="H8" s="273"/>
      <c r="I8" s="14">
        <v>3</v>
      </c>
      <c r="J8" s="157">
        <v>67310220.51999982</v>
      </c>
      <c r="K8" s="157">
        <v>116226969.45000066</v>
      </c>
      <c r="O8" s="309"/>
      <c r="P8" s="309"/>
    </row>
    <row r="9" spans="1:16" ht="12.75">
      <c r="A9" s="267" t="s">
        <v>86</v>
      </c>
      <c r="B9" s="272"/>
      <c r="C9" s="272"/>
      <c r="D9" s="272"/>
      <c r="E9" s="272"/>
      <c r="F9" s="272"/>
      <c r="G9" s="272"/>
      <c r="H9" s="273"/>
      <c r="I9" s="14">
        <v>4</v>
      </c>
      <c r="J9" s="156">
        <f>SUM(J10:J17)</f>
        <v>-46224262.39000002</v>
      </c>
      <c r="K9" s="156">
        <f>SUM(K10:K17)</f>
        <v>-47046477.60000004</v>
      </c>
      <c r="O9" s="309"/>
      <c r="P9" s="309"/>
    </row>
    <row r="10" spans="1:16" ht="12.75">
      <c r="A10" s="267" t="s">
        <v>115</v>
      </c>
      <c r="B10" s="272"/>
      <c r="C10" s="272"/>
      <c r="D10" s="272"/>
      <c r="E10" s="272"/>
      <c r="F10" s="272"/>
      <c r="G10" s="272"/>
      <c r="H10" s="273"/>
      <c r="I10" s="14">
        <v>5</v>
      </c>
      <c r="J10" s="157">
        <v>8922407.159999998</v>
      </c>
      <c r="K10" s="157">
        <v>6906441.120000001</v>
      </c>
      <c r="O10" s="309"/>
      <c r="P10" s="309"/>
    </row>
    <row r="11" spans="1:16" ht="12.75">
      <c r="A11" s="267" t="s">
        <v>116</v>
      </c>
      <c r="B11" s="272"/>
      <c r="C11" s="272"/>
      <c r="D11" s="272"/>
      <c r="E11" s="272"/>
      <c r="F11" s="272"/>
      <c r="G11" s="272"/>
      <c r="H11" s="273"/>
      <c r="I11" s="14">
        <v>6</v>
      </c>
      <c r="J11" s="157">
        <v>2039177.8099999998</v>
      </c>
      <c r="K11" s="157">
        <v>3543560.8199999994</v>
      </c>
      <c r="O11" s="309"/>
      <c r="P11" s="309"/>
    </row>
    <row r="12" spans="1:16" ht="12.75">
      <c r="A12" s="267" t="s">
        <v>117</v>
      </c>
      <c r="B12" s="272"/>
      <c r="C12" s="272"/>
      <c r="D12" s="272"/>
      <c r="E12" s="272"/>
      <c r="F12" s="272"/>
      <c r="G12" s="272"/>
      <c r="H12" s="273"/>
      <c r="I12" s="14">
        <v>7</v>
      </c>
      <c r="J12" s="157">
        <v>-1846626.5900000003</v>
      </c>
      <c r="K12" s="157">
        <v>8212388.379999996</v>
      </c>
      <c r="O12" s="309"/>
      <c r="P12" s="309"/>
    </row>
    <row r="13" spans="1:16" ht="12.75">
      <c r="A13" s="267" t="s">
        <v>118</v>
      </c>
      <c r="B13" s="272"/>
      <c r="C13" s="272"/>
      <c r="D13" s="272"/>
      <c r="E13" s="272"/>
      <c r="F13" s="272"/>
      <c r="G13" s="272"/>
      <c r="H13" s="273"/>
      <c r="I13" s="14">
        <v>8</v>
      </c>
      <c r="J13" s="162">
        <v>0</v>
      </c>
      <c r="K13" s="163">
        <v>11920.32</v>
      </c>
      <c r="O13" s="309"/>
      <c r="P13" s="309"/>
    </row>
    <row r="14" spans="1:16" ht="12.75">
      <c r="A14" s="267" t="s">
        <v>119</v>
      </c>
      <c r="B14" s="272"/>
      <c r="C14" s="272"/>
      <c r="D14" s="272"/>
      <c r="E14" s="272"/>
      <c r="F14" s="272"/>
      <c r="G14" s="272"/>
      <c r="H14" s="273"/>
      <c r="I14" s="14">
        <v>9</v>
      </c>
      <c r="J14" s="157">
        <v>-56103237.13000001</v>
      </c>
      <c r="K14" s="163">
        <v>-54960983.14000001</v>
      </c>
      <c r="O14" s="309"/>
      <c r="P14" s="309"/>
    </row>
    <row r="15" spans="1:16" ht="12.75">
      <c r="A15" s="267" t="s">
        <v>120</v>
      </c>
      <c r="B15" s="272"/>
      <c r="C15" s="272"/>
      <c r="D15" s="272"/>
      <c r="E15" s="272"/>
      <c r="F15" s="272"/>
      <c r="G15" s="272"/>
      <c r="H15" s="273"/>
      <c r="I15" s="14">
        <v>10</v>
      </c>
      <c r="J15" s="162">
        <v>0</v>
      </c>
      <c r="K15" s="167">
        <v>0</v>
      </c>
      <c r="O15" s="309"/>
      <c r="P15" s="309"/>
    </row>
    <row r="16" spans="1:16" ht="21" customHeight="1">
      <c r="A16" s="267" t="s">
        <v>121</v>
      </c>
      <c r="B16" s="272"/>
      <c r="C16" s="272"/>
      <c r="D16" s="272"/>
      <c r="E16" s="272"/>
      <c r="F16" s="272"/>
      <c r="G16" s="272"/>
      <c r="H16" s="273"/>
      <c r="I16" s="14">
        <v>11</v>
      </c>
      <c r="J16" s="157">
        <v>-8046.200000000002</v>
      </c>
      <c r="K16" s="163">
        <v>-12344869.930000007</v>
      </c>
      <c r="O16" s="309"/>
      <c r="P16" s="309"/>
    </row>
    <row r="17" spans="1:16" ht="12.75">
      <c r="A17" s="267" t="s">
        <v>122</v>
      </c>
      <c r="B17" s="272"/>
      <c r="C17" s="272"/>
      <c r="D17" s="272"/>
      <c r="E17" s="272"/>
      <c r="F17" s="272"/>
      <c r="G17" s="272"/>
      <c r="H17" s="273"/>
      <c r="I17" s="14">
        <v>12</v>
      </c>
      <c r="J17" s="157">
        <v>772062.5599999931</v>
      </c>
      <c r="K17" s="163">
        <v>1585064.8299999833</v>
      </c>
      <c r="O17" s="309"/>
      <c r="P17" s="309"/>
    </row>
    <row r="18" spans="1:16" ht="12.75">
      <c r="A18" s="264" t="s">
        <v>123</v>
      </c>
      <c r="B18" s="272"/>
      <c r="C18" s="272"/>
      <c r="D18" s="272"/>
      <c r="E18" s="272"/>
      <c r="F18" s="272"/>
      <c r="G18" s="272"/>
      <c r="H18" s="273"/>
      <c r="I18" s="14">
        <v>13</v>
      </c>
      <c r="J18" s="158">
        <f>SUM(J19:J35)</f>
        <v>-106103785.58899912</v>
      </c>
      <c r="K18" s="164">
        <f>SUM(K19:K35)</f>
        <v>-78997916.23340032</v>
      </c>
      <c r="O18" s="309"/>
      <c r="P18" s="309"/>
    </row>
    <row r="19" spans="1:16" ht="12.75">
      <c r="A19" s="267" t="s">
        <v>124</v>
      </c>
      <c r="B19" s="272"/>
      <c r="C19" s="272"/>
      <c r="D19" s="272"/>
      <c r="E19" s="272"/>
      <c r="F19" s="272"/>
      <c r="G19" s="272"/>
      <c r="H19" s="273"/>
      <c r="I19" s="14">
        <v>14</v>
      </c>
      <c r="J19" s="157">
        <v>-154580620.68999985</v>
      </c>
      <c r="K19" s="163">
        <v>17197120.769999787</v>
      </c>
      <c r="O19" s="309"/>
      <c r="P19" s="309"/>
    </row>
    <row r="20" spans="1:16" ht="19.5" customHeight="1">
      <c r="A20" s="267" t="s">
        <v>147</v>
      </c>
      <c r="B20" s="272"/>
      <c r="C20" s="272"/>
      <c r="D20" s="272"/>
      <c r="E20" s="272"/>
      <c r="F20" s="272"/>
      <c r="G20" s="272"/>
      <c r="H20" s="273"/>
      <c r="I20" s="14">
        <v>15</v>
      </c>
      <c r="J20" s="157">
        <v>157937876.61</v>
      </c>
      <c r="K20" s="163">
        <v>37254600.879999995</v>
      </c>
      <c r="O20" s="309"/>
      <c r="P20" s="309"/>
    </row>
    <row r="21" spans="1:16" ht="12.75">
      <c r="A21" s="267" t="s">
        <v>125</v>
      </c>
      <c r="B21" s="272"/>
      <c r="C21" s="272"/>
      <c r="D21" s="272"/>
      <c r="E21" s="272"/>
      <c r="F21" s="272"/>
      <c r="G21" s="272"/>
      <c r="H21" s="273"/>
      <c r="I21" s="14">
        <v>16</v>
      </c>
      <c r="J21" s="157">
        <v>29.79000005684793</v>
      </c>
      <c r="K21" s="163">
        <v>-106894466.64999998</v>
      </c>
      <c r="O21" s="309"/>
      <c r="P21" s="309"/>
    </row>
    <row r="22" spans="1:16" ht="22.5" customHeight="1">
      <c r="A22" s="267" t="s">
        <v>126</v>
      </c>
      <c r="B22" s="272"/>
      <c r="C22" s="272"/>
      <c r="D22" s="272"/>
      <c r="E22" s="272"/>
      <c r="F22" s="272"/>
      <c r="G22" s="272"/>
      <c r="H22" s="273"/>
      <c r="I22" s="14">
        <v>17</v>
      </c>
      <c r="J22" s="162">
        <v>0</v>
      </c>
      <c r="K22" s="167">
        <v>0</v>
      </c>
      <c r="O22" s="309"/>
      <c r="P22" s="309"/>
    </row>
    <row r="23" spans="1:16" ht="21" customHeight="1">
      <c r="A23" s="267" t="s">
        <v>127</v>
      </c>
      <c r="B23" s="272"/>
      <c r="C23" s="272"/>
      <c r="D23" s="272"/>
      <c r="E23" s="272"/>
      <c r="F23" s="272"/>
      <c r="G23" s="272"/>
      <c r="H23" s="273"/>
      <c r="I23" s="14">
        <v>18</v>
      </c>
      <c r="J23" s="157">
        <v>-115868702.16</v>
      </c>
      <c r="K23" s="157">
        <v>-88947257.89999998</v>
      </c>
      <c r="O23" s="309"/>
      <c r="P23" s="309"/>
    </row>
    <row r="24" spans="1:16" ht="12.75">
      <c r="A24" s="267" t="s">
        <v>128</v>
      </c>
      <c r="B24" s="272"/>
      <c r="C24" s="272"/>
      <c r="D24" s="272"/>
      <c r="E24" s="272"/>
      <c r="F24" s="272"/>
      <c r="G24" s="272"/>
      <c r="H24" s="273"/>
      <c r="I24" s="14">
        <v>19</v>
      </c>
      <c r="J24" s="157">
        <v>17556997.359999955</v>
      </c>
      <c r="K24" s="157">
        <v>-60891712.389999986</v>
      </c>
      <c r="O24" s="309"/>
      <c r="P24" s="309"/>
    </row>
    <row r="25" spans="1:16" ht="12.75">
      <c r="A25" s="267" t="s">
        <v>129</v>
      </c>
      <c r="B25" s="272"/>
      <c r="C25" s="272"/>
      <c r="D25" s="272"/>
      <c r="E25" s="272"/>
      <c r="F25" s="272"/>
      <c r="G25" s="272"/>
      <c r="H25" s="273"/>
      <c r="I25" s="14">
        <v>20</v>
      </c>
      <c r="J25" s="151">
        <v>0</v>
      </c>
      <c r="K25" s="91">
        <v>0</v>
      </c>
      <c r="O25" s="309"/>
      <c r="P25" s="309"/>
    </row>
    <row r="26" spans="1:16" ht="12.75">
      <c r="A26" s="267" t="s">
        <v>130</v>
      </c>
      <c r="B26" s="272"/>
      <c r="C26" s="272"/>
      <c r="D26" s="272"/>
      <c r="E26" s="272"/>
      <c r="F26" s="272"/>
      <c r="G26" s="272"/>
      <c r="H26" s="273"/>
      <c r="I26" s="14">
        <v>21</v>
      </c>
      <c r="J26" s="157">
        <v>-224730177.18999982</v>
      </c>
      <c r="K26" s="157">
        <v>-201129045.88999972</v>
      </c>
      <c r="O26" s="309"/>
      <c r="P26" s="309"/>
    </row>
    <row r="27" spans="1:16" ht="12.75">
      <c r="A27" s="267" t="s">
        <v>131</v>
      </c>
      <c r="B27" s="272"/>
      <c r="C27" s="272"/>
      <c r="D27" s="272"/>
      <c r="E27" s="272"/>
      <c r="F27" s="272"/>
      <c r="G27" s="272"/>
      <c r="H27" s="273"/>
      <c r="I27" s="14">
        <v>22</v>
      </c>
      <c r="J27" s="157">
        <v>17185.86</v>
      </c>
      <c r="K27" s="157">
        <v>-3255838.93</v>
      </c>
      <c r="O27" s="309"/>
      <c r="P27" s="309"/>
    </row>
    <row r="28" spans="1:16" ht="21" customHeight="1">
      <c r="A28" s="267" t="s">
        <v>146</v>
      </c>
      <c r="B28" s="272"/>
      <c r="C28" s="272"/>
      <c r="D28" s="272"/>
      <c r="E28" s="272"/>
      <c r="F28" s="272"/>
      <c r="G28" s="272"/>
      <c r="H28" s="273"/>
      <c r="I28" s="14">
        <v>23</v>
      </c>
      <c r="J28" s="157">
        <v>-24865646.68999998</v>
      </c>
      <c r="K28" s="157">
        <v>-36508356.69000002</v>
      </c>
      <c r="O28" s="309"/>
      <c r="P28" s="309"/>
    </row>
    <row r="29" spans="1:16" ht="12.75">
      <c r="A29" s="267" t="s">
        <v>132</v>
      </c>
      <c r="B29" s="272"/>
      <c r="C29" s="272"/>
      <c r="D29" s="272"/>
      <c r="E29" s="272"/>
      <c r="F29" s="272"/>
      <c r="G29" s="272"/>
      <c r="H29" s="273"/>
      <c r="I29" s="14">
        <v>24</v>
      </c>
      <c r="J29" s="157">
        <v>134120227.32000065</v>
      </c>
      <c r="K29" s="157">
        <v>214699547.89999962</v>
      </c>
      <c r="O29" s="309"/>
      <c r="P29" s="309"/>
    </row>
    <row r="30" spans="1:16" ht="19.5" customHeight="1">
      <c r="A30" s="267" t="s">
        <v>133</v>
      </c>
      <c r="B30" s="272"/>
      <c r="C30" s="272"/>
      <c r="D30" s="272"/>
      <c r="E30" s="272"/>
      <c r="F30" s="272"/>
      <c r="G30" s="272"/>
      <c r="H30" s="273"/>
      <c r="I30" s="14">
        <v>25</v>
      </c>
      <c r="J30" s="157">
        <v>115868702.16</v>
      </c>
      <c r="K30" s="157">
        <v>88947257.89999998</v>
      </c>
      <c r="O30" s="309"/>
      <c r="P30" s="309"/>
    </row>
    <row r="31" spans="1:16" ht="12.75">
      <c r="A31" s="267" t="s">
        <v>134</v>
      </c>
      <c r="B31" s="272"/>
      <c r="C31" s="272"/>
      <c r="D31" s="272"/>
      <c r="E31" s="272"/>
      <c r="F31" s="272"/>
      <c r="G31" s="272"/>
      <c r="H31" s="273"/>
      <c r="I31" s="14">
        <v>26</v>
      </c>
      <c r="J31" s="157">
        <v>187682.90099999425</v>
      </c>
      <c r="K31" s="157">
        <v>3810921.636599999</v>
      </c>
      <c r="O31" s="309"/>
      <c r="P31" s="309"/>
    </row>
    <row r="32" spans="1:16" ht="12.75">
      <c r="A32" s="267" t="s">
        <v>135</v>
      </c>
      <c r="B32" s="272"/>
      <c r="C32" s="272"/>
      <c r="D32" s="272"/>
      <c r="E32" s="272"/>
      <c r="F32" s="272"/>
      <c r="G32" s="272"/>
      <c r="H32" s="273"/>
      <c r="I32" s="14">
        <v>27</v>
      </c>
      <c r="J32" s="162">
        <v>0</v>
      </c>
      <c r="K32" s="167">
        <v>0</v>
      </c>
      <c r="O32" s="309"/>
      <c r="P32" s="309"/>
    </row>
    <row r="33" spans="1:16" ht="12.75">
      <c r="A33" s="267" t="s">
        <v>136</v>
      </c>
      <c r="B33" s="272"/>
      <c r="C33" s="272"/>
      <c r="D33" s="272"/>
      <c r="E33" s="272"/>
      <c r="F33" s="272"/>
      <c r="G33" s="272"/>
      <c r="H33" s="273"/>
      <c r="I33" s="14">
        <v>28</v>
      </c>
      <c r="J33" s="157">
        <v>15416831.39</v>
      </c>
      <c r="K33" s="157">
        <v>6921640.18</v>
      </c>
      <c r="O33" s="309"/>
      <c r="P33" s="309"/>
    </row>
    <row r="34" spans="1:16" ht="12.75">
      <c r="A34" s="267" t="s">
        <v>137</v>
      </c>
      <c r="B34" s="272"/>
      <c r="C34" s="272"/>
      <c r="D34" s="272"/>
      <c r="E34" s="272"/>
      <c r="F34" s="272"/>
      <c r="G34" s="272"/>
      <c r="H34" s="273"/>
      <c r="I34" s="14">
        <v>29</v>
      </c>
      <c r="J34" s="157">
        <v>-43845614.66000006</v>
      </c>
      <c r="K34" s="157">
        <v>27253813.639999986</v>
      </c>
      <c r="O34" s="309"/>
      <c r="P34" s="309"/>
    </row>
    <row r="35" spans="1:16" ht="21" customHeight="1">
      <c r="A35" s="267" t="s">
        <v>138</v>
      </c>
      <c r="B35" s="272"/>
      <c r="C35" s="272"/>
      <c r="D35" s="272"/>
      <c r="E35" s="272"/>
      <c r="F35" s="272"/>
      <c r="G35" s="272"/>
      <c r="H35" s="273"/>
      <c r="I35" s="14">
        <v>30</v>
      </c>
      <c r="J35" s="157">
        <v>16681442.409999907</v>
      </c>
      <c r="K35" s="157">
        <v>22543859.309999943</v>
      </c>
      <c r="O35" s="309"/>
      <c r="P35" s="309"/>
    </row>
    <row r="36" spans="1:16" ht="12.75">
      <c r="A36" s="264" t="s">
        <v>139</v>
      </c>
      <c r="B36" s="272"/>
      <c r="C36" s="272"/>
      <c r="D36" s="272"/>
      <c r="E36" s="272"/>
      <c r="F36" s="272"/>
      <c r="G36" s="272"/>
      <c r="H36" s="273"/>
      <c r="I36" s="14">
        <v>31</v>
      </c>
      <c r="J36" s="157">
        <v>-28628.76</v>
      </c>
      <c r="K36" s="157">
        <v>-3796599.06</v>
      </c>
      <c r="O36" s="309"/>
      <c r="P36" s="309"/>
    </row>
    <row r="37" spans="1:16" ht="12.75">
      <c r="A37" s="264" t="s">
        <v>92</v>
      </c>
      <c r="B37" s="272"/>
      <c r="C37" s="272"/>
      <c r="D37" s="272"/>
      <c r="E37" s="272"/>
      <c r="F37" s="272"/>
      <c r="G37" s="272"/>
      <c r="H37" s="273"/>
      <c r="I37" s="14">
        <v>32</v>
      </c>
      <c r="J37" s="158">
        <f>SUM(J38:J51)</f>
        <v>60016269.60000001</v>
      </c>
      <c r="K37" s="158">
        <f>SUM(K38:K51)</f>
        <v>993502.0199999958</v>
      </c>
      <c r="O37" s="309"/>
      <c r="P37" s="309"/>
    </row>
    <row r="38" spans="1:16" ht="12.75">
      <c r="A38" s="267" t="s">
        <v>140</v>
      </c>
      <c r="B38" s="272"/>
      <c r="C38" s="272"/>
      <c r="D38" s="272"/>
      <c r="E38" s="272"/>
      <c r="F38" s="272"/>
      <c r="G38" s="272"/>
      <c r="H38" s="273"/>
      <c r="I38" s="14">
        <v>33</v>
      </c>
      <c r="J38" s="157">
        <v>9950.000000000002</v>
      </c>
      <c r="K38" s="157">
        <v>7583</v>
      </c>
      <c r="O38" s="309"/>
      <c r="P38" s="309"/>
    </row>
    <row r="39" spans="1:16" ht="12.75">
      <c r="A39" s="267" t="s">
        <v>141</v>
      </c>
      <c r="B39" s="272"/>
      <c r="C39" s="272"/>
      <c r="D39" s="272"/>
      <c r="E39" s="272"/>
      <c r="F39" s="272"/>
      <c r="G39" s="272"/>
      <c r="H39" s="273"/>
      <c r="I39" s="14">
        <v>34</v>
      </c>
      <c r="J39" s="157">
        <v>-11425337.94</v>
      </c>
      <c r="K39" s="163">
        <v>-8639780.42</v>
      </c>
      <c r="O39" s="309"/>
      <c r="P39" s="309"/>
    </row>
    <row r="40" spans="1:16" ht="12.75">
      <c r="A40" s="267" t="s">
        <v>142</v>
      </c>
      <c r="B40" s="272"/>
      <c r="C40" s="272"/>
      <c r="D40" s="272"/>
      <c r="E40" s="272"/>
      <c r="F40" s="272"/>
      <c r="G40" s="272"/>
      <c r="H40" s="273"/>
      <c r="I40" s="14">
        <v>35</v>
      </c>
      <c r="J40" s="162">
        <v>0</v>
      </c>
      <c r="K40" s="167">
        <v>0</v>
      </c>
      <c r="O40" s="309"/>
      <c r="P40" s="309"/>
    </row>
    <row r="41" spans="1:16" ht="12.75">
      <c r="A41" s="267" t="s">
        <v>143</v>
      </c>
      <c r="B41" s="272"/>
      <c r="C41" s="272"/>
      <c r="D41" s="272"/>
      <c r="E41" s="272"/>
      <c r="F41" s="272"/>
      <c r="G41" s="272"/>
      <c r="H41" s="273"/>
      <c r="I41" s="14">
        <v>36</v>
      </c>
      <c r="J41" s="162">
        <v>-2423014.69</v>
      </c>
      <c r="K41" s="167">
        <v>-1966811.11</v>
      </c>
      <c r="O41" s="309"/>
      <c r="P41" s="309"/>
    </row>
    <row r="42" spans="1:16" ht="21" customHeight="1">
      <c r="A42" s="267" t="s">
        <v>144</v>
      </c>
      <c r="B42" s="272"/>
      <c r="C42" s="272"/>
      <c r="D42" s="272"/>
      <c r="E42" s="272"/>
      <c r="F42" s="272"/>
      <c r="G42" s="272"/>
      <c r="H42" s="273"/>
      <c r="I42" s="14">
        <v>37</v>
      </c>
      <c r="J42" s="162">
        <v>0</v>
      </c>
      <c r="K42" s="167">
        <v>6062690.260000001</v>
      </c>
      <c r="O42" s="309"/>
      <c r="P42" s="309"/>
    </row>
    <row r="43" spans="1:16" ht="21.75" customHeight="1">
      <c r="A43" s="267" t="s">
        <v>145</v>
      </c>
      <c r="B43" s="272"/>
      <c r="C43" s="272"/>
      <c r="D43" s="272"/>
      <c r="E43" s="272"/>
      <c r="F43" s="272"/>
      <c r="G43" s="272"/>
      <c r="H43" s="273"/>
      <c r="I43" s="14">
        <v>38</v>
      </c>
      <c r="J43" s="162">
        <v>-623324.17</v>
      </c>
      <c r="K43" s="167">
        <v>0</v>
      </c>
      <c r="O43" s="309"/>
      <c r="P43" s="309"/>
    </row>
    <row r="44" spans="1:16" ht="23.25" customHeight="1">
      <c r="A44" s="267" t="s">
        <v>148</v>
      </c>
      <c r="B44" s="272"/>
      <c r="C44" s="272"/>
      <c r="D44" s="272"/>
      <c r="E44" s="272"/>
      <c r="F44" s="272"/>
      <c r="G44" s="272"/>
      <c r="H44" s="273"/>
      <c r="I44" s="14">
        <v>39</v>
      </c>
      <c r="J44" s="162">
        <v>0</v>
      </c>
      <c r="K44" s="167">
        <v>-230105.87000000477</v>
      </c>
      <c r="O44" s="309"/>
      <c r="P44" s="309"/>
    </row>
    <row r="45" spans="1:16" ht="12.75">
      <c r="A45" s="267" t="s">
        <v>249</v>
      </c>
      <c r="B45" s="272"/>
      <c r="C45" s="272"/>
      <c r="D45" s="272"/>
      <c r="E45" s="272"/>
      <c r="F45" s="272"/>
      <c r="G45" s="272"/>
      <c r="H45" s="273"/>
      <c r="I45" s="14">
        <v>40</v>
      </c>
      <c r="J45" s="162">
        <v>84661179.39</v>
      </c>
      <c r="K45" s="167">
        <v>42772613.12</v>
      </c>
      <c r="O45" s="309"/>
      <c r="P45" s="309"/>
    </row>
    <row r="46" spans="1:16" ht="12.75">
      <c r="A46" s="267" t="s">
        <v>250</v>
      </c>
      <c r="B46" s="272"/>
      <c r="C46" s="272"/>
      <c r="D46" s="272"/>
      <c r="E46" s="272"/>
      <c r="F46" s="272"/>
      <c r="G46" s="272"/>
      <c r="H46" s="273"/>
      <c r="I46" s="14">
        <v>41</v>
      </c>
      <c r="J46" s="162">
        <v>0</v>
      </c>
      <c r="K46" s="167">
        <v>-5825000</v>
      </c>
      <c r="O46" s="309"/>
      <c r="P46" s="309"/>
    </row>
    <row r="47" spans="1:16" ht="12.75">
      <c r="A47" s="267" t="s">
        <v>251</v>
      </c>
      <c r="B47" s="272"/>
      <c r="C47" s="272"/>
      <c r="D47" s="272"/>
      <c r="E47" s="272"/>
      <c r="F47" s="272"/>
      <c r="G47" s="272"/>
      <c r="H47" s="273"/>
      <c r="I47" s="14">
        <v>42</v>
      </c>
      <c r="J47" s="162">
        <v>0</v>
      </c>
      <c r="K47" s="167">
        <v>0</v>
      </c>
      <c r="O47" s="309"/>
      <c r="P47" s="309"/>
    </row>
    <row r="48" spans="1:16" ht="12.75">
      <c r="A48" s="267" t="s">
        <v>252</v>
      </c>
      <c r="B48" s="272"/>
      <c r="C48" s="272"/>
      <c r="D48" s="272"/>
      <c r="E48" s="272"/>
      <c r="F48" s="272"/>
      <c r="G48" s="272"/>
      <c r="H48" s="273"/>
      <c r="I48" s="14">
        <v>43</v>
      </c>
      <c r="J48" s="162">
        <v>0</v>
      </c>
      <c r="K48" s="167">
        <v>0</v>
      </c>
      <c r="O48" s="309"/>
      <c r="P48" s="309"/>
    </row>
    <row r="49" spans="1:16" ht="12.75">
      <c r="A49" s="267" t="s">
        <v>253</v>
      </c>
      <c r="B49" s="265"/>
      <c r="C49" s="265"/>
      <c r="D49" s="265"/>
      <c r="E49" s="265"/>
      <c r="F49" s="265"/>
      <c r="G49" s="265"/>
      <c r="H49" s="266"/>
      <c r="I49" s="14">
        <v>44</v>
      </c>
      <c r="J49" s="162">
        <v>0</v>
      </c>
      <c r="K49" s="167">
        <v>0</v>
      </c>
      <c r="O49" s="309"/>
      <c r="P49" s="309"/>
    </row>
    <row r="50" spans="1:16" ht="12.75">
      <c r="A50" s="267" t="s">
        <v>277</v>
      </c>
      <c r="B50" s="265"/>
      <c r="C50" s="265"/>
      <c r="D50" s="265"/>
      <c r="E50" s="265"/>
      <c r="F50" s="265"/>
      <c r="G50" s="265"/>
      <c r="H50" s="266"/>
      <c r="I50" s="14">
        <v>45</v>
      </c>
      <c r="J50" s="162">
        <v>22146949.71</v>
      </c>
      <c r="K50" s="167">
        <v>24826596.12</v>
      </c>
      <c r="O50" s="309"/>
      <c r="P50" s="309"/>
    </row>
    <row r="51" spans="1:16" ht="12.75">
      <c r="A51" s="267" t="s">
        <v>278</v>
      </c>
      <c r="B51" s="265"/>
      <c r="C51" s="265"/>
      <c r="D51" s="265"/>
      <c r="E51" s="265"/>
      <c r="F51" s="265"/>
      <c r="G51" s="265"/>
      <c r="H51" s="266"/>
      <c r="I51" s="14">
        <v>46</v>
      </c>
      <c r="J51" s="162">
        <v>-32330132.7</v>
      </c>
      <c r="K51" s="167">
        <f>-56014284.08+1</f>
        <v>-56014283.08</v>
      </c>
      <c r="O51" s="309"/>
      <c r="P51" s="309"/>
    </row>
    <row r="52" spans="1:16" ht="12.75">
      <c r="A52" s="264" t="s">
        <v>93</v>
      </c>
      <c r="B52" s="265"/>
      <c r="C52" s="265"/>
      <c r="D52" s="265"/>
      <c r="E52" s="265"/>
      <c r="F52" s="265"/>
      <c r="G52" s="265"/>
      <c r="H52" s="266"/>
      <c r="I52" s="14">
        <v>47</v>
      </c>
      <c r="J52" s="162">
        <f>SUM(J53:J57)</f>
        <v>0</v>
      </c>
      <c r="K52" s="167">
        <f>SUM(K53:K57)</f>
        <v>0</v>
      </c>
      <c r="O52" s="309"/>
      <c r="P52" s="309"/>
    </row>
    <row r="53" spans="1:16" ht="12.75">
      <c r="A53" s="267" t="s">
        <v>279</v>
      </c>
      <c r="B53" s="265"/>
      <c r="C53" s="265"/>
      <c r="D53" s="265"/>
      <c r="E53" s="265"/>
      <c r="F53" s="265"/>
      <c r="G53" s="265"/>
      <c r="H53" s="266"/>
      <c r="I53" s="14">
        <v>48</v>
      </c>
      <c r="J53" s="162">
        <v>0</v>
      </c>
      <c r="K53" s="167">
        <v>0</v>
      </c>
      <c r="O53" s="309"/>
      <c r="P53" s="309"/>
    </row>
    <row r="54" spans="1:16" ht="12.75">
      <c r="A54" s="267" t="s">
        <v>280</v>
      </c>
      <c r="B54" s="265"/>
      <c r="C54" s="265"/>
      <c r="D54" s="265"/>
      <c r="E54" s="265"/>
      <c r="F54" s="265"/>
      <c r="G54" s="265"/>
      <c r="H54" s="266"/>
      <c r="I54" s="14">
        <v>49</v>
      </c>
      <c r="J54" s="162">
        <v>0</v>
      </c>
      <c r="K54" s="167">
        <v>0</v>
      </c>
      <c r="O54" s="309"/>
      <c r="P54" s="309"/>
    </row>
    <row r="55" spans="1:16" ht="12.75">
      <c r="A55" s="267" t="s">
        <v>281</v>
      </c>
      <c r="B55" s="265"/>
      <c r="C55" s="265"/>
      <c r="D55" s="265"/>
      <c r="E55" s="265"/>
      <c r="F55" s="265"/>
      <c r="G55" s="265"/>
      <c r="H55" s="266"/>
      <c r="I55" s="14">
        <v>50</v>
      </c>
      <c r="J55" s="162">
        <v>0</v>
      </c>
      <c r="K55" s="167">
        <v>0</v>
      </c>
      <c r="O55" s="309"/>
      <c r="P55" s="309"/>
    </row>
    <row r="56" spans="1:16" ht="12.75">
      <c r="A56" s="267" t="s">
        <v>282</v>
      </c>
      <c r="B56" s="265"/>
      <c r="C56" s="265"/>
      <c r="D56" s="265"/>
      <c r="E56" s="265"/>
      <c r="F56" s="265"/>
      <c r="G56" s="265"/>
      <c r="H56" s="266"/>
      <c r="I56" s="14">
        <v>51</v>
      </c>
      <c r="J56" s="162">
        <v>0</v>
      </c>
      <c r="K56" s="167">
        <v>0</v>
      </c>
      <c r="O56" s="309"/>
      <c r="P56" s="309"/>
    </row>
    <row r="57" spans="1:16" ht="12.75">
      <c r="A57" s="267" t="s">
        <v>283</v>
      </c>
      <c r="B57" s="265"/>
      <c r="C57" s="265"/>
      <c r="D57" s="265"/>
      <c r="E57" s="265"/>
      <c r="F57" s="265"/>
      <c r="G57" s="265"/>
      <c r="H57" s="266"/>
      <c r="I57" s="14">
        <v>52</v>
      </c>
      <c r="J57" s="162"/>
      <c r="K57" s="167">
        <v>0</v>
      </c>
      <c r="O57" s="309"/>
      <c r="P57" s="309"/>
    </row>
    <row r="58" spans="1:16" ht="12.75">
      <c r="A58" s="264" t="s">
        <v>94</v>
      </c>
      <c r="B58" s="265"/>
      <c r="C58" s="265"/>
      <c r="D58" s="265"/>
      <c r="E58" s="265"/>
      <c r="F58" s="265"/>
      <c r="G58" s="265"/>
      <c r="H58" s="266"/>
      <c r="I58" s="14">
        <v>53</v>
      </c>
      <c r="J58" s="162">
        <f>SUM(J6+J37+J52)</f>
        <v>-25030186.618999332</v>
      </c>
      <c r="K58" s="167">
        <f>SUM(K6+K37+K52)</f>
        <v>-12620521.4233997</v>
      </c>
      <c r="O58" s="309"/>
      <c r="P58" s="309"/>
    </row>
    <row r="59" spans="1:16" ht="21.75" customHeight="1">
      <c r="A59" s="264" t="s">
        <v>284</v>
      </c>
      <c r="B59" s="265"/>
      <c r="C59" s="265"/>
      <c r="D59" s="265"/>
      <c r="E59" s="265"/>
      <c r="F59" s="265"/>
      <c r="G59" s="265"/>
      <c r="H59" s="266"/>
      <c r="I59" s="14">
        <v>54</v>
      </c>
      <c r="J59" s="162">
        <v>53543191.35000001</v>
      </c>
      <c r="K59" s="167">
        <f>43430387</f>
        <v>43430387</v>
      </c>
      <c r="O59" s="309"/>
      <c r="P59" s="309"/>
    </row>
    <row r="60" spans="1:16" ht="12.75">
      <c r="A60" s="264" t="s">
        <v>95</v>
      </c>
      <c r="B60" s="265"/>
      <c r="C60" s="265"/>
      <c r="D60" s="265"/>
      <c r="E60" s="265"/>
      <c r="F60" s="265"/>
      <c r="G60" s="265"/>
      <c r="H60" s="266"/>
      <c r="I60" s="14">
        <v>55</v>
      </c>
      <c r="J60" s="162">
        <f>SUM(J58:J59)</f>
        <v>28513004.731000677</v>
      </c>
      <c r="K60" s="167">
        <f>SUM(K58:K59)</f>
        <v>30809865.5766003</v>
      </c>
      <c r="O60" s="309"/>
      <c r="P60" s="309"/>
    </row>
    <row r="61" spans="1:16" ht="12.75">
      <c r="A61" s="267" t="s">
        <v>285</v>
      </c>
      <c r="B61" s="265"/>
      <c r="C61" s="265"/>
      <c r="D61" s="265"/>
      <c r="E61" s="265"/>
      <c r="F61" s="265"/>
      <c r="G61" s="265"/>
      <c r="H61" s="266"/>
      <c r="I61" s="14">
        <v>56</v>
      </c>
      <c r="J61" s="162">
        <v>66305759.66</v>
      </c>
      <c r="K61" s="167">
        <f>48480659.85</f>
        <v>48480659.85</v>
      </c>
      <c r="O61" s="309"/>
      <c r="P61" s="309"/>
    </row>
    <row r="62" spans="1:16" ht="12.75">
      <c r="A62" s="268" t="s">
        <v>96</v>
      </c>
      <c r="B62" s="269"/>
      <c r="C62" s="269"/>
      <c r="D62" s="269"/>
      <c r="E62" s="269"/>
      <c r="F62" s="269"/>
      <c r="G62" s="269"/>
      <c r="H62" s="270"/>
      <c r="I62" s="140">
        <v>57</v>
      </c>
      <c r="J62" s="160">
        <v>94818764.39100067</v>
      </c>
      <c r="K62" s="161">
        <v>79290525.50000001</v>
      </c>
      <c r="O62" s="309"/>
      <c r="P62" s="309"/>
    </row>
    <row r="63" ht="12.75">
      <c r="A63" s="78" t="s">
        <v>5</v>
      </c>
    </row>
    <row r="65" ht="12.75">
      <c r="K65" s="136"/>
    </row>
  </sheetData>
  <sheetProtection/>
  <mergeCells count="62"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</mergeCells>
  <dataValidations count="1">
    <dataValidation allowBlank="1" sqref="K65:K65536 K1:K63 A1:J65536 L1:IV65536"/>
  </dataValidations>
  <printOptions/>
  <pageMargins left="0.75" right="0.75" top="1" bottom="1" header="0.5" footer="0.5"/>
  <pageSetup horizontalDpi="600" verticalDpi="600" orientation="portrait" paperSize="9" scale="68" r:id="rId1"/>
  <ignoredErrors>
    <ignoredError sqref="J5:K5" numberStoredAsText="1"/>
    <ignoredError sqref="J18:K18" formulaRange="1"/>
    <ignoredError sqref="K51:K6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Normal="98" zoomScaleSheetLayoutView="100" zoomScalePageLayoutView="0" workbookViewId="0" topLeftCell="A1">
      <pane xSplit="4" ySplit="6" topLeftCell="E22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J38" sqref="J38"/>
    </sheetView>
  </sheetViews>
  <sheetFormatPr defaultColWidth="9.140625" defaultRowHeight="12.75"/>
  <cols>
    <col min="1" max="2" width="9.140625" style="69" customWidth="1"/>
    <col min="3" max="3" width="14.28125" style="69" customWidth="1"/>
    <col min="4" max="4" width="9.140625" style="69" customWidth="1"/>
    <col min="5" max="10" width="12.140625" style="69" customWidth="1"/>
    <col min="11" max="11" width="14.57421875" style="69" customWidth="1"/>
    <col min="12" max="12" width="12.140625" style="69" customWidth="1"/>
    <col min="13" max="13" width="14.00390625" style="69" customWidth="1"/>
    <col min="14" max="16384" width="9.140625" style="69" customWidth="1"/>
  </cols>
  <sheetData>
    <row r="1" spans="1:12" ht="23.25" customHeight="1">
      <c r="A1" s="293" t="s">
        <v>149</v>
      </c>
      <c r="B1" s="276"/>
      <c r="C1" s="276"/>
      <c r="D1" s="276"/>
      <c r="E1" s="294"/>
      <c r="F1" s="295"/>
      <c r="G1" s="295"/>
      <c r="H1" s="295"/>
      <c r="I1" s="295"/>
      <c r="J1" s="295"/>
      <c r="K1" s="296"/>
      <c r="L1" s="68"/>
    </row>
    <row r="2" spans="1:12" ht="14.25" customHeight="1">
      <c r="A2" s="277" t="s">
        <v>403</v>
      </c>
      <c r="B2" s="278"/>
      <c r="C2" s="278"/>
      <c r="D2" s="278"/>
      <c r="E2" s="276"/>
      <c r="F2" s="297"/>
      <c r="G2" s="297"/>
      <c r="H2" s="297"/>
      <c r="I2" s="297"/>
      <c r="J2" s="297"/>
      <c r="K2" s="298"/>
      <c r="L2" s="68"/>
    </row>
    <row r="3" spans="1:13" ht="12.75">
      <c r="A3" s="132"/>
      <c r="B3" s="133"/>
      <c r="C3" s="133"/>
      <c r="D3" s="133"/>
      <c r="E3" s="134"/>
      <c r="F3" s="135"/>
      <c r="G3" s="135"/>
      <c r="H3" s="135"/>
      <c r="I3" s="135"/>
      <c r="J3" s="135"/>
      <c r="K3" s="135"/>
      <c r="L3" s="303" t="s">
        <v>58</v>
      </c>
      <c r="M3" s="303"/>
    </row>
    <row r="4" spans="1:13" ht="13.5" customHeight="1">
      <c r="A4" s="279" t="s">
        <v>46</v>
      </c>
      <c r="B4" s="279"/>
      <c r="C4" s="279"/>
      <c r="D4" s="279" t="s">
        <v>62</v>
      </c>
      <c r="E4" s="280" t="s">
        <v>212</v>
      </c>
      <c r="F4" s="280"/>
      <c r="G4" s="280"/>
      <c r="H4" s="280"/>
      <c r="I4" s="280"/>
      <c r="J4" s="280"/>
      <c r="K4" s="280"/>
      <c r="L4" s="280" t="s">
        <v>219</v>
      </c>
      <c r="M4" s="280" t="s">
        <v>84</v>
      </c>
    </row>
    <row r="5" spans="1:13" ht="56.25">
      <c r="A5" s="302"/>
      <c r="B5" s="302"/>
      <c r="C5" s="302"/>
      <c r="D5" s="302"/>
      <c r="E5" s="81" t="s">
        <v>215</v>
      </c>
      <c r="F5" s="81" t="s">
        <v>44</v>
      </c>
      <c r="G5" s="81" t="s">
        <v>216</v>
      </c>
      <c r="H5" s="81" t="s">
        <v>217</v>
      </c>
      <c r="I5" s="81" t="s">
        <v>45</v>
      </c>
      <c r="J5" s="81" t="s">
        <v>218</v>
      </c>
      <c r="K5" s="81" t="s">
        <v>83</v>
      </c>
      <c r="L5" s="280"/>
      <c r="M5" s="280"/>
    </row>
    <row r="6" spans="1:13" ht="12.75">
      <c r="A6" s="299">
        <v>1</v>
      </c>
      <c r="B6" s="299"/>
      <c r="C6" s="299"/>
      <c r="D6" s="84">
        <v>2</v>
      </c>
      <c r="E6" s="84" t="s">
        <v>60</v>
      </c>
      <c r="F6" s="85" t="s">
        <v>61</v>
      </c>
      <c r="G6" s="84" t="s">
        <v>63</v>
      </c>
      <c r="H6" s="85" t="s">
        <v>64</v>
      </c>
      <c r="I6" s="84" t="s">
        <v>65</v>
      </c>
      <c r="J6" s="85" t="s">
        <v>66</v>
      </c>
      <c r="K6" s="84" t="s">
        <v>67</v>
      </c>
      <c r="L6" s="85" t="s">
        <v>68</v>
      </c>
      <c r="M6" s="84" t="s">
        <v>69</v>
      </c>
    </row>
    <row r="7" spans="1:13" ht="21" customHeight="1">
      <c r="A7" s="300" t="s">
        <v>301</v>
      </c>
      <c r="B7" s="301"/>
      <c r="C7" s="301"/>
      <c r="D7" s="16">
        <v>1</v>
      </c>
      <c r="E7" s="103">
        <v>601575800</v>
      </c>
      <c r="F7" s="103">
        <v>681482525.25</v>
      </c>
      <c r="G7" s="103">
        <v>228528455.65159997</v>
      </c>
      <c r="H7" s="103">
        <v>397873836.06000006</v>
      </c>
      <c r="I7" s="103">
        <v>92532387.80800033</v>
      </c>
      <c r="J7" s="103">
        <v>51528025.42499681</v>
      </c>
      <c r="K7" s="104">
        <f aca="true" t="shared" si="0" ref="K7:K23">SUM(E7:J7)</f>
        <v>2053521030.194597</v>
      </c>
      <c r="L7" s="103"/>
      <c r="M7" s="104">
        <f aca="true" t="shared" si="1" ref="M7:M40">K7+L7</f>
        <v>2053521030.194597</v>
      </c>
    </row>
    <row r="8" spans="1:13" ht="22.5" customHeight="1">
      <c r="A8" s="284" t="s">
        <v>260</v>
      </c>
      <c r="B8" s="285"/>
      <c r="C8" s="285"/>
      <c r="D8" s="4">
        <v>2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1">
        <f t="shared" si="0"/>
        <v>0</v>
      </c>
      <c r="L8" s="102"/>
      <c r="M8" s="101">
        <f t="shared" si="1"/>
        <v>0</v>
      </c>
    </row>
    <row r="9" spans="1:13" ht="21.75" customHeight="1">
      <c r="A9" s="284" t="s">
        <v>261</v>
      </c>
      <c r="B9" s="285"/>
      <c r="C9" s="285"/>
      <c r="D9" s="4">
        <v>3</v>
      </c>
      <c r="E9" s="102">
        <v>0</v>
      </c>
      <c r="F9" s="102">
        <v>0</v>
      </c>
      <c r="G9" s="102">
        <v>0</v>
      </c>
      <c r="H9" s="102">
        <v>0</v>
      </c>
      <c r="I9" s="102"/>
      <c r="J9" s="102"/>
      <c r="K9" s="101">
        <f t="shared" si="0"/>
        <v>0</v>
      </c>
      <c r="L9" s="102"/>
      <c r="M9" s="101">
        <f t="shared" si="1"/>
        <v>0</v>
      </c>
    </row>
    <row r="10" spans="1:13" ht="20.25" customHeight="1">
      <c r="A10" s="286" t="s">
        <v>353</v>
      </c>
      <c r="B10" s="285"/>
      <c r="C10" s="285"/>
      <c r="D10" s="4">
        <v>4</v>
      </c>
      <c r="E10" s="101">
        <f>SUM(E7:E9)</f>
        <v>601575800</v>
      </c>
      <c r="F10" s="101">
        <f aca="true" t="shared" si="2" ref="F10:L10">SUM(F7:F9)</f>
        <v>681482525.25</v>
      </c>
      <c r="G10" s="101">
        <f t="shared" si="2"/>
        <v>228528455.65159997</v>
      </c>
      <c r="H10" s="101">
        <f t="shared" si="2"/>
        <v>397873836.06000006</v>
      </c>
      <c r="I10" s="101">
        <f t="shared" si="2"/>
        <v>92532387.80800033</v>
      </c>
      <c r="J10" s="101">
        <f t="shared" si="2"/>
        <v>51528025.42499681</v>
      </c>
      <c r="K10" s="101">
        <f t="shared" si="0"/>
        <v>2053521030.194597</v>
      </c>
      <c r="L10" s="101">
        <f t="shared" si="2"/>
        <v>0</v>
      </c>
      <c r="M10" s="101">
        <f t="shared" si="1"/>
        <v>2053521030.194597</v>
      </c>
    </row>
    <row r="11" spans="1:13" ht="20.25" customHeight="1">
      <c r="A11" s="286" t="s">
        <v>354</v>
      </c>
      <c r="B11" s="304"/>
      <c r="C11" s="304"/>
      <c r="D11" s="4">
        <v>5</v>
      </c>
      <c r="E11" s="101">
        <f>E12+E13</f>
        <v>0</v>
      </c>
      <c r="F11" s="101">
        <f aca="true" t="shared" si="3" ref="F11:L11">F12+F13</f>
        <v>0</v>
      </c>
      <c r="G11" s="101">
        <f t="shared" si="3"/>
        <v>93777087.53020005</v>
      </c>
      <c r="H11" s="101">
        <f t="shared" si="3"/>
        <v>0</v>
      </c>
      <c r="I11" s="101">
        <f t="shared" si="3"/>
        <v>0</v>
      </c>
      <c r="J11" s="101">
        <f t="shared" si="3"/>
        <v>150942944.27423745</v>
      </c>
      <c r="K11" s="101">
        <f t="shared" si="0"/>
        <v>244720031.80443752</v>
      </c>
      <c r="L11" s="101">
        <f t="shared" si="3"/>
        <v>0</v>
      </c>
      <c r="M11" s="101">
        <f t="shared" si="1"/>
        <v>244720031.80443752</v>
      </c>
    </row>
    <row r="12" spans="1:13" ht="12.75">
      <c r="A12" s="284" t="s">
        <v>262</v>
      </c>
      <c r="B12" s="285"/>
      <c r="C12" s="285"/>
      <c r="D12" s="4">
        <v>6</v>
      </c>
      <c r="E12" s="102"/>
      <c r="F12" s="102"/>
      <c r="G12" s="102"/>
      <c r="H12" s="102"/>
      <c r="I12" s="102"/>
      <c r="J12" s="102">
        <v>150942944.27423745</v>
      </c>
      <c r="K12" s="101">
        <f t="shared" si="0"/>
        <v>150942944.27423745</v>
      </c>
      <c r="L12" s="102"/>
      <c r="M12" s="101">
        <f t="shared" si="1"/>
        <v>150942944.27423745</v>
      </c>
    </row>
    <row r="13" spans="1:13" ht="21.75" customHeight="1">
      <c r="A13" s="284" t="s">
        <v>88</v>
      </c>
      <c r="B13" s="285"/>
      <c r="C13" s="285"/>
      <c r="D13" s="4">
        <v>7</v>
      </c>
      <c r="E13" s="101">
        <f aca="true" t="shared" si="4" ref="E13:J13">SUM(E14:E17)</f>
        <v>0</v>
      </c>
      <c r="F13" s="101">
        <f t="shared" si="4"/>
        <v>0</v>
      </c>
      <c r="G13" s="101">
        <f t="shared" si="4"/>
        <v>93777087.53020005</v>
      </c>
      <c r="H13" s="101">
        <f t="shared" si="4"/>
        <v>0</v>
      </c>
      <c r="I13" s="101">
        <f t="shared" si="4"/>
        <v>0</v>
      </c>
      <c r="J13" s="101">
        <f t="shared" si="4"/>
        <v>0</v>
      </c>
      <c r="K13" s="101">
        <f t="shared" si="0"/>
        <v>93777087.53020005</v>
      </c>
      <c r="L13" s="101">
        <f>SUM(L14:L17)</f>
        <v>0</v>
      </c>
      <c r="M13" s="101">
        <f t="shared" si="1"/>
        <v>93777087.53020005</v>
      </c>
    </row>
    <row r="14" spans="1:13" ht="19.5" customHeight="1">
      <c r="A14" s="284" t="s">
        <v>302</v>
      </c>
      <c r="B14" s="285"/>
      <c r="C14" s="285"/>
      <c r="D14" s="4">
        <v>8</v>
      </c>
      <c r="E14" s="102"/>
      <c r="F14" s="102"/>
      <c r="G14" s="102">
        <v>-3492123.089800001</v>
      </c>
      <c r="H14" s="102"/>
      <c r="I14" s="102"/>
      <c r="J14" s="102"/>
      <c r="K14" s="101">
        <f t="shared" si="0"/>
        <v>-3492123.089800001</v>
      </c>
      <c r="L14" s="102"/>
      <c r="M14" s="101">
        <f t="shared" si="1"/>
        <v>-3492123.089800001</v>
      </c>
    </row>
    <row r="15" spans="1:13" ht="19.5" customHeight="1">
      <c r="A15" s="284" t="s">
        <v>303</v>
      </c>
      <c r="B15" s="285"/>
      <c r="C15" s="285"/>
      <c r="D15" s="4">
        <v>9</v>
      </c>
      <c r="E15" s="102"/>
      <c r="F15" s="102"/>
      <c r="G15" s="102">
        <v>135737811.32580006</v>
      </c>
      <c r="H15" s="102"/>
      <c r="I15" s="102"/>
      <c r="J15" s="102"/>
      <c r="K15" s="101">
        <f t="shared" si="0"/>
        <v>135737811.32580006</v>
      </c>
      <c r="L15" s="102"/>
      <c r="M15" s="101">
        <f t="shared" si="1"/>
        <v>135737811.32580006</v>
      </c>
    </row>
    <row r="16" spans="1:13" ht="21" customHeight="1">
      <c r="A16" s="284" t="s">
        <v>304</v>
      </c>
      <c r="B16" s="285"/>
      <c r="C16" s="285"/>
      <c r="D16" s="4">
        <v>10</v>
      </c>
      <c r="E16" s="102"/>
      <c r="F16" s="102"/>
      <c r="G16" s="102">
        <v>-38468600.70580001</v>
      </c>
      <c r="H16" s="102"/>
      <c r="I16" s="102"/>
      <c r="J16" s="102"/>
      <c r="K16" s="101">
        <f t="shared" si="0"/>
        <v>-38468600.70580001</v>
      </c>
      <c r="L16" s="102"/>
      <c r="M16" s="101">
        <f t="shared" si="1"/>
        <v>-38468600.70580001</v>
      </c>
    </row>
    <row r="17" spans="1:13" ht="21.75" customHeight="1">
      <c r="A17" s="284" t="s">
        <v>263</v>
      </c>
      <c r="B17" s="285"/>
      <c r="C17" s="285"/>
      <c r="D17" s="4">
        <v>11</v>
      </c>
      <c r="E17" s="102"/>
      <c r="F17" s="102"/>
      <c r="G17" s="102"/>
      <c r="H17" s="102"/>
      <c r="I17" s="102"/>
      <c r="J17" s="102"/>
      <c r="K17" s="101"/>
      <c r="L17" s="102"/>
      <c r="M17" s="101">
        <f t="shared" si="1"/>
        <v>0</v>
      </c>
    </row>
    <row r="18" spans="1:13" ht="21.75" customHeight="1">
      <c r="A18" s="286" t="s">
        <v>355</v>
      </c>
      <c r="B18" s="285"/>
      <c r="C18" s="285"/>
      <c r="D18" s="4">
        <v>12</v>
      </c>
      <c r="E18" s="101">
        <f aca="true" t="shared" si="5" ref="E18:J18">SUM(E19:E22)</f>
        <v>0</v>
      </c>
      <c r="F18" s="101">
        <f t="shared" si="5"/>
        <v>0</v>
      </c>
      <c r="G18" s="101">
        <f t="shared" si="5"/>
        <v>11919986.980999999</v>
      </c>
      <c r="H18" s="101">
        <f t="shared" si="5"/>
        <v>2576401.2800000003</v>
      </c>
      <c r="I18" s="101">
        <f t="shared" si="5"/>
        <v>320921901.00499684</v>
      </c>
      <c r="J18" s="101">
        <f t="shared" si="5"/>
        <v>-51528025.42499681</v>
      </c>
      <c r="K18" s="101">
        <f t="shared" si="0"/>
        <v>283890263.841</v>
      </c>
      <c r="L18" s="101">
        <f>SUM(L19:L22)</f>
        <v>0</v>
      </c>
      <c r="M18" s="101">
        <f t="shared" si="1"/>
        <v>283890263.841</v>
      </c>
    </row>
    <row r="19" spans="1:13" ht="21.75" customHeight="1">
      <c r="A19" s="284" t="s">
        <v>89</v>
      </c>
      <c r="B19" s="285"/>
      <c r="C19" s="285"/>
      <c r="D19" s="4">
        <v>13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1">
        <f t="shared" si="0"/>
        <v>0</v>
      </c>
      <c r="L19" s="102"/>
      <c r="M19" s="101">
        <f t="shared" si="1"/>
        <v>0</v>
      </c>
    </row>
    <row r="20" spans="1:13" ht="12.75">
      <c r="A20" s="284" t="s">
        <v>306</v>
      </c>
      <c r="B20" s="285"/>
      <c r="C20" s="285"/>
      <c r="D20" s="4">
        <v>14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1">
        <f t="shared" si="0"/>
        <v>0</v>
      </c>
      <c r="L20" s="102"/>
      <c r="M20" s="101">
        <f t="shared" si="1"/>
        <v>0</v>
      </c>
    </row>
    <row r="21" spans="1:13" ht="12.75">
      <c r="A21" s="284" t="s">
        <v>307</v>
      </c>
      <c r="B21" s="285"/>
      <c r="C21" s="285"/>
      <c r="D21" s="4">
        <v>15</v>
      </c>
      <c r="E21" s="102"/>
      <c r="F21" s="102"/>
      <c r="G21" s="102"/>
      <c r="H21" s="102"/>
      <c r="I21" s="102"/>
      <c r="J21" s="102">
        <v>-980000</v>
      </c>
      <c r="K21" s="101">
        <f t="shared" si="0"/>
        <v>-980000</v>
      </c>
      <c r="L21" s="102"/>
      <c r="M21" s="101">
        <f t="shared" si="1"/>
        <v>-980000</v>
      </c>
    </row>
    <row r="22" spans="1:13" ht="12.75">
      <c r="A22" s="284" t="s">
        <v>308</v>
      </c>
      <c r="B22" s="285"/>
      <c r="C22" s="285"/>
      <c r="D22" s="4">
        <v>16</v>
      </c>
      <c r="E22" s="102"/>
      <c r="F22" s="102"/>
      <c r="G22" s="102">
        <v>11919986.980999999</v>
      </c>
      <c r="H22" s="102">
        <v>2576401.2800000003</v>
      </c>
      <c r="I22" s="102">
        <v>320921901.00499684</v>
      </c>
      <c r="J22" s="102">
        <v>-50548025.42499681</v>
      </c>
      <c r="K22" s="101">
        <f t="shared" si="0"/>
        <v>284870263.841</v>
      </c>
      <c r="L22" s="102"/>
      <c r="M22" s="101">
        <f t="shared" si="1"/>
        <v>284870263.841</v>
      </c>
    </row>
    <row r="23" spans="1:13" ht="21.75" customHeight="1" thickBot="1">
      <c r="A23" s="287" t="s">
        <v>356</v>
      </c>
      <c r="B23" s="288"/>
      <c r="C23" s="288"/>
      <c r="D23" s="17">
        <v>17</v>
      </c>
      <c r="E23" s="105">
        <f aca="true" t="shared" si="6" ref="E23:J23">E10+E11+E18</f>
        <v>601575800</v>
      </c>
      <c r="F23" s="105">
        <f t="shared" si="6"/>
        <v>681482525.25</v>
      </c>
      <c r="G23" s="105">
        <f t="shared" si="6"/>
        <v>334225530.1628</v>
      </c>
      <c r="H23" s="105">
        <f t="shared" si="6"/>
        <v>400450237.34000003</v>
      </c>
      <c r="I23" s="105">
        <f t="shared" si="6"/>
        <v>413454288.81299716</v>
      </c>
      <c r="J23" s="105">
        <f t="shared" si="6"/>
        <v>150942944.27423745</v>
      </c>
      <c r="K23" s="105">
        <f t="shared" si="0"/>
        <v>2582131325.840035</v>
      </c>
      <c r="L23" s="105">
        <f>L10+L11+L18</f>
        <v>0</v>
      </c>
      <c r="M23" s="105">
        <f t="shared" si="1"/>
        <v>2582131325.840035</v>
      </c>
    </row>
    <row r="24" spans="1:13" ht="24" customHeight="1" thickTop="1">
      <c r="A24" s="289" t="s">
        <v>309</v>
      </c>
      <c r="B24" s="290"/>
      <c r="C24" s="290"/>
      <c r="D24" s="18">
        <v>18</v>
      </c>
      <c r="E24" s="103">
        <f aca="true" t="shared" si="7" ref="E24:J24">+E23</f>
        <v>601575800</v>
      </c>
      <c r="F24" s="103">
        <f t="shared" si="7"/>
        <v>681482525.25</v>
      </c>
      <c r="G24" s="103">
        <f t="shared" si="7"/>
        <v>334225530.1628</v>
      </c>
      <c r="H24" s="103">
        <f t="shared" si="7"/>
        <v>400450237.34000003</v>
      </c>
      <c r="I24" s="103">
        <f t="shared" si="7"/>
        <v>413454288.81299716</v>
      </c>
      <c r="J24" s="103">
        <f t="shared" si="7"/>
        <v>150942944.27423745</v>
      </c>
      <c r="K24" s="104">
        <f aca="true" t="shared" si="8" ref="K24:K40">SUM(E24:J24)</f>
        <v>2582131325.840035</v>
      </c>
      <c r="L24" s="103"/>
      <c r="M24" s="104">
        <f t="shared" si="1"/>
        <v>2582131325.840035</v>
      </c>
    </row>
    <row r="25" spans="1:13" ht="12.75">
      <c r="A25" s="284" t="s">
        <v>311</v>
      </c>
      <c r="B25" s="285"/>
      <c r="C25" s="285"/>
      <c r="D25" s="4">
        <v>19</v>
      </c>
      <c r="E25" s="102"/>
      <c r="F25" s="102"/>
      <c r="G25" s="102"/>
      <c r="H25" s="102"/>
      <c r="I25" s="102"/>
      <c r="J25" s="102"/>
      <c r="K25" s="101">
        <f t="shared" si="8"/>
        <v>0</v>
      </c>
      <c r="L25" s="102"/>
      <c r="M25" s="101">
        <f t="shared" si="1"/>
        <v>0</v>
      </c>
    </row>
    <row r="26" spans="1:13" ht="20.25" customHeight="1">
      <c r="A26" s="284" t="s">
        <v>310</v>
      </c>
      <c r="B26" s="285"/>
      <c r="C26" s="285"/>
      <c r="D26" s="4">
        <v>20</v>
      </c>
      <c r="E26" s="102"/>
      <c r="F26" s="102"/>
      <c r="G26" s="102"/>
      <c r="H26" s="102"/>
      <c r="I26" s="102"/>
      <c r="J26" s="102"/>
      <c r="K26" s="101">
        <f t="shared" si="8"/>
        <v>0</v>
      </c>
      <c r="L26" s="102"/>
      <c r="M26" s="101">
        <f t="shared" si="1"/>
        <v>0</v>
      </c>
    </row>
    <row r="27" spans="1:13" ht="21.75" customHeight="1">
      <c r="A27" s="286" t="s">
        <v>357</v>
      </c>
      <c r="B27" s="285"/>
      <c r="C27" s="285"/>
      <c r="D27" s="4">
        <v>21</v>
      </c>
      <c r="E27" s="101">
        <f>SUM(E24:E26)</f>
        <v>601575800</v>
      </c>
      <c r="F27" s="101">
        <f aca="true" t="shared" si="9" ref="F27:L27">SUM(F24:F26)</f>
        <v>681482525.25</v>
      </c>
      <c r="G27" s="101">
        <f t="shared" si="9"/>
        <v>334225530.1628</v>
      </c>
      <c r="H27" s="101">
        <f t="shared" si="9"/>
        <v>400450237.34000003</v>
      </c>
      <c r="I27" s="101">
        <f t="shared" si="9"/>
        <v>413454288.81299716</v>
      </c>
      <c r="J27" s="101">
        <f t="shared" si="9"/>
        <v>150942944.27423745</v>
      </c>
      <c r="K27" s="101">
        <f t="shared" si="8"/>
        <v>2582131325.840035</v>
      </c>
      <c r="L27" s="101">
        <f t="shared" si="9"/>
        <v>0</v>
      </c>
      <c r="M27" s="101">
        <f t="shared" si="1"/>
        <v>2582131325.840035</v>
      </c>
    </row>
    <row r="28" spans="1:13" ht="23.25" customHeight="1">
      <c r="A28" s="286" t="s">
        <v>358</v>
      </c>
      <c r="B28" s="285"/>
      <c r="C28" s="285"/>
      <c r="D28" s="4">
        <v>22</v>
      </c>
      <c r="E28" s="101">
        <f>E29+E30</f>
        <v>0</v>
      </c>
      <c r="F28" s="101">
        <f aca="true" t="shared" si="10" ref="F28:L28">F29+F30</f>
        <v>0</v>
      </c>
      <c r="G28" s="101">
        <f>G29+G30</f>
        <v>25693098.42460001</v>
      </c>
      <c r="H28" s="101">
        <f t="shared" si="10"/>
        <v>0</v>
      </c>
      <c r="I28" s="101">
        <f t="shared" si="10"/>
        <v>0</v>
      </c>
      <c r="J28" s="101">
        <f t="shared" si="10"/>
        <v>95306114.94899982</v>
      </c>
      <c r="K28" s="101">
        <f t="shared" si="8"/>
        <v>120999213.37359983</v>
      </c>
      <c r="L28" s="101">
        <f t="shared" si="10"/>
        <v>0</v>
      </c>
      <c r="M28" s="101">
        <f t="shared" si="1"/>
        <v>120999213.37359983</v>
      </c>
    </row>
    <row r="29" spans="1:13" ht="13.5" customHeight="1">
      <c r="A29" s="284" t="s">
        <v>90</v>
      </c>
      <c r="B29" s="285"/>
      <c r="C29" s="285"/>
      <c r="D29" s="4">
        <v>23</v>
      </c>
      <c r="E29" s="102"/>
      <c r="F29" s="102"/>
      <c r="G29" s="102"/>
      <c r="H29" s="102"/>
      <c r="I29" s="102"/>
      <c r="J29" s="102">
        <v>95306114.94899982</v>
      </c>
      <c r="K29" s="101">
        <f>SUM(E29:J29)</f>
        <v>95306114.94899982</v>
      </c>
      <c r="L29" s="102"/>
      <c r="M29" s="101">
        <f t="shared" si="1"/>
        <v>95306114.94899982</v>
      </c>
    </row>
    <row r="30" spans="1:13" ht="21.75" customHeight="1">
      <c r="A30" s="284" t="s">
        <v>87</v>
      </c>
      <c r="B30" s="285"/>
      <c r="C30" s="285"/>
      <c r="D30" s="4">
        <v>24</v>
      </c>
      <c r="E30" s="101">
        <f aca="true" t="shared" si="11" ref="E30:J30">SUM(E31:E34)</f>
        <v>0</v>
      </c>
      <c r="F30" s="101">
        <f t="shared" si="11"/>
        <v>0</v>
      </c>
      <c r="G30" s="101">
        <f t="shared" si="11"/>
        <v>25693098.42460001</v>
      </c>
      <c r="H30" s="101">
        <f t="shared" si="11"/>
        <v>0</v>
      </c>
      <c r="I30" s="101">
        <f t="shared" si="11"/>
        <v>0</v>
      </c>
      <c r="J30" s="101">
        <f t="shared" si="11"/>
        <v>0</v>
      </c>
      <c r="K30" s="101">
        <f t="shared" si="8"/>
        <v>25693098.42460001</v>
      </c>
      <c r="L30" s="101">
        <f>SUM(L31:L34)</f>
        <v>0</v>
      </c>
      <c r="M30" s="101">
        <f t="shared" si="1"/>
        <v>25693098.42460001</v>
      </c>
    </row>
    <row r="31" spans="1:13" ht="21.75" customHeight="1">
      <c r="A31" s="284" t="s">
        <v>302</v>
      </c>
      <c r="B31" s="285"/>
      <c r="C31" s="285"/>
      <c r="D31" s="4">
        <v>25</v>
      </c>
      <c r="E31" s="102"/>
      <c r="F31" s="102"/>
      <c r="G31" s="102">
        <v>0</v>
      </c>
      <c r="H31" s="102"/>
      <c r="I31" s="102"/>
      <c r="J31" s="102"/>
      <c r="K31" s="101">
        <f t="shared" si="8"/>
        <v>0</v>
      </c>
      <c r="L31" s="102"/>
      <c r="M31" s="101">
        <f t="shared" si="1"/>
        <v>0</v>
      </c>
    </row>
    <row r="32" spans="1:13" ht="21.75" customHeight="1">
      <c r="A32" s="284" t="s">
        <v>303</v>
      </c>
      <c r="B32" s="285"/>
      <c r="C32" s="285"/>
      <c r="D32" s="4">
        <v>26</v>
      </c>
      <c r="E32" s="102"/>
      <c r="F32" s="102"/>
      <c r="G32" s="102">
        <v>37222626.19500001</v>
      </c>
      <c r="H32" s="102"/>
      <c r="I32" s="102"/>
      <c r="J32" s="102"/>
      <c r="K32" s="101">
        <f t="shared" si="8"/>
        <v>37222626.19500001</v>
      </c>
      <c r="L32" s="102"/>
      <c r="M32" s="101">
        <f t="shared" si="1"/>
        <v>37222626.19500001</v>
      </c>
    </row>
    <row r="33" spans="1:13" ht="22.5" customHeight="1">
      <c r="A33" s="284" t="s">
        <v>304</v>
      </c>
      <c r="B33" s="285"/>
      <c r="C33" s="285"/>
      <c r="D33" s="4">
        <v>27</v>
      </c>
      <c r="E33" s="102"/>
      <c r="F33" s="102"/>
      <c r="G33" s="102">
        <v>-11529527.770399999</v>
      </c>
      <c r="H33" s="102"/>
      <c r="I33" s="102"/>
      <c r="J33" s="102"/>
      <c r="K33" s="101">
        <f t="shared" si="8"/>
        <v>-11529527.770399999</v>
      </c>
      <c r="L33" s="102"/>
      <c r="M33" s="101">
        <f t="shared" si="1"/>
        <v>-11529527.770399999</v>
      </c>
    </row>
    <row r="34" spans="1:13" ht="21" customHeight="1">
      <c r="A34" s="284" t="s">
        <v>263</v>
      </c>
      <c r="B34" s="285"/>
      <c r="C34" s="285"/>
      <c r="D34" s="4">
        <v>28</v>
      </c>
      <c r="E34" s="102"/>
      <c r="F34" s="102"/>
      <c r="G34" s="102"/>
      <c r="H34" s="102"/>
      <c r="I34" s="102"/>
      <c r="J34" s="102"/>
      <c r="K34" s="101">
        <f t="shared" si="8"/>
        <v>0</v>
      </c>
      <c r="L34" s="102"/>
      <c r="M34" s="101">
        <f t="shared" si="1"/>
        <v>0</v>
      </c>
    </row>
    <row r="35" spans="1:13" ht="33.75" customHeight="1">
      <c r="A35" s="286" t="s">
        <v>359</v>
      </c>
      <c r="B35" s="285"/>
      <c r="C35" s="285"/>
      <c r="D35" s="4">
        <v>29</v>
      </c>
      <c r="E35" s="101">
        <f aca="true" t="shared" si="12" ref="E35:J35">SUM(E36:E39)</f>
        <v>0</v>
      </c>
      <c r="F35" s="101">
        <f t="shared" si="12"/>
        <v>0</v>
      </c>
      <c r="G35" s="101">
        <f t="shared" si="12"/>
        <v>-209712.86799999993</v>
      </c>
      <c r="H35" s="101">
        <f t="shared" si="12"/>
        <v>0</v>
      </c>
      <c r="I35" s="101">
        <f t="shared" si="12"/>
        <v>151198691.67423746</v>
      </c>
      <c r="J35" s="101">
        <f t="shared" si="12"/>
        <v>-150942944.27423745</v>
      </c>
      <c r="K35" s="101">
        <f t="shared" si="8"/>
        <v>46034.532000005245</v>
      </c>
      <c r="L35" s="101">
        <f>SUM(L36:L39)</f>
        <v>0</v>
      </c>
      <c r="M35" s="101">
        <f t="shared" si="1"/>
        <v>46034.532000005245</v>
      </c>
    </row>
    <row r="36" spans="1:13" ht="26.25" customHeight="1">
      <c r="A36" s="284" t="s">
        <v>305</v>
      </c>
      <c r="B36" s="285"/>
      <c r="C36" s="285"/>
      <c r="D36" s="4">
        <v>30</v>
      </c>
      <c r="E36" s="102"/>
      <c r="F36" s="102"/>
      <c r="G36" s="102"/>
      <c r="H36" s="102"/>
      <c r="I36" s="102"/>
      <c r="J36" s="102"/>
      <c r="K36" s="101">
        <f t="shared" si="8"/>
        <v>0</v>
      </c>
      <c r="L36" s="102"/>
      <c r="M36" s="101">
        <f t="shared" si="1"/>
        <v>0</v>
      </c>
    </row>
    <row r="37" spans="1:13" ht="12.75">
      <c r="A37" s="284" t="s">
        <v>306</v>
      </c>
      <c r="B37" s="285"/>
      <c r="C37" s="285"/>
      <c r="D37" s="4">
        <v>31</v>
      </c>
      <c r="E37" s="102"/>
      <c r="F37" s="102"/>
      <c r="G37" s="102"/>
      <c r="H37" s="102"/>
      <c r="I37" s="102"/>
      <c r="J37" s="102"/>
      <c r="K37" s="101">
        <f t="shared" si="8"/>
        <v>0</v>
      </c>
      <c r="L37" s="102"/>
      <c r="M37" s="101">
        <f t="shared" si="1"/>
        <v>0</v>
      </c>
    </row>
    <row r="38" spans="1:13" ht="12.75">
      <c r="A38" s="284" t="s">
        <v>307</v>
      </c>
      <c r="B38" s="285"/>
      <c r="C38" s="285"/>
      <c r="D38" s="4">
        <v>32</v>
      </c>
      <c r="E38" s="102"/>
      <c r="F38" s="102"/>
      <c r="G38" s="102"/>
      <c r="H38" s="102"/>
      <c r="I38" s="102"/>
      <c r="J38" s="102">
        <v>0</v>
      </c>
      <c r="K38" s="101">
        <f t="shared" si="8"/>
        <v>0</v>
      </c>
      <c r="L38" s="102"/>
      <c r="M38" s="101">
        <f t="shared" si="1"/>
        <v>0</v>
      </c>
    </row>
    <row r="39" spans="1:13" ht="12.75">
      <c r="A39" s="284" t="s">
        <v>91</v>
      </c>
      <c r="B39" s="285"/>
      <c r="C39" s="285"/>
      <c r="D39" s="4">
        <v>33</v>
      </c>
      <c r="E39" s="102"/>
      <c r="F39" s="102"/>
      <c r="G39" s="102">
        <v>-209712.86799999993</v>
      </c>
      <c r="H39" s="102">
        <v>0</v>
      </c>
      <c r="I39" s="102">
        <v>151198691.67423746</v>
      </c>
      <c r="J39" s="102">
        <v>-150942944.27423745</v>
      </c>
      <c r="K39" s="101">
        <f t="shared" si="8"/>
        <v>46034.532000005245</v>
      </c>
      <c r="L39" s="102"/>
      <c r="M39" s="101">
        <f t="shared" si="1"/>
        <v>46034.532000005245</v>
      </c>
    </row>
    <row r="40" spans="1:13" ht="48.75" customHeight="1" thickBot="1">
      <c r="A40" s="291" t="s">
        <v>360</v>
      </c>
      <c r="B40" s="292"/>
      <c r="C40" s="292"/>
      <c r="D40" s="15">
        <v>34</v>
      </c>
      <c r="E40" s="105">
        <f aca="true" t="shared" si="13" ref="E40:J40">E27+E28+E35</f>
        <v>601575800</v>
      </c>
      <c r="F40" s="105">
        <f t="shared" si="13"/>
        <v>681482525.25</v>
      </c>
      <c r="G40" s="105">
        <f t="shared" si="13"/>
        <v>359708915.71940005</v>
      </c>
      <c r="H40" s="105">
        <f t="shared" si="13"/>
        <v>400450237.34000003</v>
      </c>
      <c r="I40" s="105">
        <f t="shared" si="13"/>
        <v>564652980.4872346</v>
      </c>
      <c r="J40" s="105">
        <f t="shared" si="13"/>
        <v>95306114.94899982</v>
      </c>
      <c r="K40" s="105">
        <f t="shared" si="8"/>
        <v>2703176573.7456346</v>
      </c>
      <c r="L40" s="105">
        <f>L27+L28+L35</f>
        <v>0</v>
      </c>
      <c r="M40" s="105">
        <f t="shared" si="1"/>
        <v>2703176573.7456346</v>
      </c>
    </row>
    <row r="41" ht="13.5" thickTop="1"/>
  </sheetData>
  <sheetProtection/>
  <mergeCells count="43"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  <mergeCell ref="A1:K1"/>
    <mergeCell ref="A2:K2"/>
    <mergeCell ref="A12:C12"/>
    <mergeCell ref="A13:C13"/>
    <mergeCell ref="A6:C6"/>
    <mergeCell ref="A7:C7"/>
    <mergeCell ref="A4:C5"/>
    <mergeCell ref="D4:D5"/>
    <mergeCell ref="A35:C35"/>
    <mergeCell ref="A40:C40"/>
    <mergeCell ref="A36:C36"/>
    <mergeCell ref="A37:C37"/>
    <mergeCell ref="A38:C38"/>
    <mergeCell ref="A39:C39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16:C16"/>
    <mergeCell ref="A17:C17"/>
    <mergeCell ref="A18:C18"/>
    <mergeCell ref="A19:C19"/>
    <mergeCell ref="A33:C33"/>
    <mergeCell ref="A20:C20"/>
    <mergeCell ref="A21:C21"/>
    <mergeCell ref="A22:C22"/>
    <mergeCell ref="A23:C2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56" r:id="rId1"/>
  <ignoredErrors>
    <ignoredError sqref="E6:M6" numberStoredAsText="1"/>
    <ignoredError sqref="K7:K9" formulaRange="1"/>
    <ignoredError sqref="E24:M24 E25:J40 L25:M40" unlockedFormula="1"/>
    <ignoredError sqref="K10:K23 K25:K26 K27:K40" formula="1" formulaRange="1"/>
    <ignoredError sqref="K25:K26" formulaRange="1" unlockedFormula="1"/>
    <ignoredError sqref="K27:K40" formula="1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M24" sqref="M24"/>
    </sheetView>
  </sheetViews>
  <sheetFormatPr defaultColWidth="9.140625" defaultRowHeight="12.75"/>
  <cols>
    <col min="1" max="16384" width="9.140625" style="49" customWidth="1"/>
  </cols>
  <sheetData>
    <row r="1" spans="1:10" ht="12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0" ht="15.75">
      <c r="A2" s="305" t="s">
        <v>352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2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ht="12.75" customHeight="1">
      <c r="A4" s="306" t="s">
        <v>82</v>
      </c>
      <c r="B4" s="306"/>
      <c r="C4" s="306"/>
      <c r="D4" s="306"/>
      <c r="E4" s="306"/>
      <c r="F4" s="306"/>
      <c r="G4" s="306"/>
      <c r="H4" s="306"/>
      <c r="I4" s="306"/>
      <c r="J4" s="306"/>
    </row>
    <row r="5" spans="1:10" ht="12.75" customHeight="1">
      <c r="A5" s="306"/>
      <c r="B5" s="306"/>
      <c r="C5" s="306"/>
      <c r="D5" s="306"/>
      <c r="E5" s="306"/>
      <c r="F5" s="306"/>
      <c r="G5" s="306"/>
      <c r="H5" s="306"/>
      <c r="I5" s="306"/>
      <c r="J5" s="306"/>
    </row>
    <row r="6" spans="1:10" ht="12.75" customHeight="1">
      <c r="A6" s="306"/>
      <c r="B6" s="306"/>
      <c r="C6" s="306"/>
      <c r="D6" s="306"/>
      <c r="E6" s="306"/>
      <c r="F6" s="306"/>
      <c r="G6" s="306"/>
      <c r="H6" s="306"/>
      <c r="I6" s="306"/>
      <c r="J6" s="306"/>
    </row>
    <row r="7" spans="1:10" ht="12.7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</row>
    <row r="8" spans="1:10" ht="12.75" customHeight="1">
      <c r="A8" s="306"/>
      <c r="B8" s="306"/>
      <c r="C8" s="306"/>
      <c r="D8" s="306"/>
      <c r="E8" s="306"/>
      <c r="F8" s="306"/>
      <c r="G8" s="306"/>
      <c r="H8" s="306"/>
      <c r="I8" s="306"/>
      <c r="J8" s="306"/>
    </row>
    <row r="9" spans="1:10" ht="12.75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</row>
    <row r="10" spans="1:10" ht="12">
      <c r="A10" s="307"/>
      <c r="B10" s="307"/>
      <c r="C10" s="307"/>
      <c r="D10" s="307"/>
      <c r="E10" s="307"/>
      <c r="F10" s="307"/>
      <c r="G10" s="307"/>
      <c r="H10" s="307"/>
      <c r="I10" s="307"/>
      <c r="J10" s="307"/>
    </row>
    <row r="11" spans="1:10" ht="12">
      <c r="A11" s="50"/>
      <c r="B11" s="50"/>
      <c r="C11" s="50"/>
      <c r="D11" s="50"/>
      <c r="E11" s="50"/>
      <c r="F11" s="50"/>
      <c r="G11" s="50"/>
      <c r="H11" s="50"/>
      <c r="I11" s="50"/>
      <c r="J11" s="50"/>
    </row>
    <row r="12" spans="1:10" ht="12">
      <c r="A12" s="50"/>
      <c r="B12" s="50"/>
      <c r="C12" s="50"/>
      <c r="D12" s="50"/>
      <c r="E12" s="50"/>
      <c r="F12" s="50"/>
      <c r="G12" s="50"/>
      <c r="H12" s="50"/>
      <c r="I12" s="50"/>
      <c r="J12" s="50"/>
    </row>
    <row r="13" spans="1:10" ht="12">
      <c r="A13" s="50"/>
      <c r="B13" s="50"/>
      <c r="C13" s="50"/>
      <c r="D13" s="50"/>
      <c r="E13" s="50"/>
      <c r="F13" s="50"/>
      <c r="G13" s="50"/>
      <c r="H13" s="50"/>
      <c r="I13" s="50"/>
      <c r="J13" s="50"/>
    </row>
    <row r="14" spans="1:10" ht="12">
      <c r="A14" s="50"/>
      <c r="B14" s="50"/>
      <c r="C14" s="50"/>
      <c r="D14" s="50"/>
      <c r="E14" s="50"/>
      <c r="F14" s="50"/>
      <c r="G14" s="50"/>
      <c r="H14" s="50"/>
      <c r="I14" s="50"/>
      <c r="J14" s="50"/>
    </row>
    <row r="15" spans="1:10" ht="12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ht="12">
      <c r="A16" s="50"/>
      <c r="B16" s="50"/>
      <c r="C16" s="50"/>
      <c r="D16" s="50"/>
      <c r="E16" s="50"/>
      <c r="F16" s="50"/>
      <c r="G16" s="50"/>
      <c r="H16" s="50"/>
      <c r="I16" s="50"/>
      <c r="J16" s="50"/>
    </row>
    <row r="17" spans="1:10" ht="12">
      <c r="A17" s="50"/>
      <c r="B17" s="50"/>
      <c r="C17" s="50"/>
      <c r="D17" s="50"/>
      <c r="E17" s="50"/>
      <c r="F17" s="50"/>
      <c r="G17" s="50"/>
      <c r="H17" s="50"/>
      <c r="I17" s="50"/>
      <c r="J17" s="50"/>
    </row>
    <row r="18" spans="1:10" ht="12">
      <c r="A18" s="50"/>
      <c r="B18" s="50"/>
      <c r="C18" s="50"/>
      <c r="D18" s="50"/>
      <c r="E18" s="50"/>
      <c r="F18" s="50"/>
      <c r="G18" s="50"/>
      <c r="H18" s="50"/>
      <c r="I18" s="50"/>
      <c r="J18" s="50"/>
    </row>
    <row r="19" spans="1:10" ht="12">
      <c r="A19" s="50"/>
      <c r="B19" s="50"/>
      <c r="C19" s="50"/>
      <c r="D19" s="50"/>
      <c r="E19" s="50"/>
      <c r="F19" s="50"/>
      <c r="G19" s="50"/>
      <c r="H19" s="50"/>
      <c r="I19" s="50"/>
      <c r="J19" s="50"/>
    </row>
    <row r="20" spans="1:10" ht="12">
      <c r="A20" s="50"/>
      <c r="B20" s="50"/>
      <c r="C20" s="50"/>
      <c r="D20" s="50"/>
      <c r="E20" s="50"/>
      <c r="F20" s="50"/>
      <c r="G20" s="50"/>
      <c r="H20" s="50"/>
      <c r="I20" s="50"/>
      <c r="J20" s="50"/>
    </row>
    <row r="21" spans="1:10" ht="12">
      <c r="A21" s="50"/>
      <c r="B21" s="50"/>
      <c r="C21" s="50"/>
      <c r="D21" s="50"/>
      <c r="E21" s="50"/>
      <c r="F21" s="50"/>
      <c r="G21" s="50"/>
      <c r="H21" s="50"/>
      <c r="I21" s="50"/>
      <c r="J21" s="50"/>
    </row>
    <row r="22" spans="1:10" ht="12">
      <c r="A22" s="50"/>
      <c r="B22" s="50"/>
      <c r="C22" s="50"/>
      <c r="D22" s="50"/>
      <c r="E22" s="50"/>
      <c r="F22" s="50"/>
      <c r="G22" s="50"/>
      <c r="H22" s="50"/>
      <c r="I22" s="50"/>
      <c r="J22" s="50"/>
    </row>
    <row r="23" spans="1:10" ht="12">
      <c r="A23" s="50"/>
      <c r="B23" s="50"/>
      <c r="C23" s="50"/>
      <c r="D23" s="50"/>
      <c r="E23" s="50"/>
      <c r="F23" s="50"/>
      <c r="G23" s="50"/>
      <c r="H23" s="50"/>
      <c r="I23" s="50"/>
      <c r="J23" s="50"/>
    </row>
    <row r="24" spans="1:10" ht="12">
      <c r="A24" s="50"/>
      <c r="B24" s="50"/>
      <c r="C24" s="50"/>
      <c r="D24" s="50"/>
      <c r="E24" s="50"/>
      <c r="F24" s="50"/>
      <c r="G24" s="50"/>
      <c r="H24" s="50"/>
      <c r="I24" s="50"/>
      <c r="J24" s="50"/>
    </row>
    <row r="25" spans="1:10" ht="12">
      <c r="A25" s="50"/>
      <c r="B25" s="50"/>
      <c r="C25" s="50"/>
      <c r="D25" s="50"/>
      <c r="E25" s="50"/>
      <c r="F25" s="50"/>
      <c r="G25" s="50"/>
      <c r="H25" s="50"/>
      <c r="J25" s="50"/>
    </row>
    <row r="26" spans="1:10" ht="12">
      <c r="A26" s="50"/>
      <c r="B26" s="50"/>
      <c r="C26" s="50"/>
      <c r="D26" s="50"/>
      <c r="E26" s="50"/>
      <c r="F26" s="50"/>
      <c r="G26" s="50"/>
      <c r="H26" s="50"/>
      <c r="I26" s="50"/>
      <c r="J26" s="50"/>
    </row>
    <row r="27" spans="1:10" ht="12">
      <c r="A27" s="50"/>
      <c r="B27" s="50"/>
      <c r="C27" s="50"/>
      <c r="D27" s="50"/>
      <c r="E27" s="50"/>
      <c r="F27" s="50"/>
      <c r="G27" s="50"/>
      <c r="H27" s="50"/>
      <c r="I27" s="50"/>
      <c r="J27" s="50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Jelena Matijević</cp:lastModifiedBy>
  <cp:lastPrinted>2016-10-21T11:44:12Z</cp:lastPrinted>
  <dcterms:created xsi:type="dcterms:W3CDTF">2008-10-17T11:51:54Z</dcterms:created>
  <dcterms:modified xsi:type="dcterms:W3CDTF">2018-04-30T08:24:54Z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