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195" windowWidth="14145" windowHeight="11325" activeTab="5"/>
  </bookViews>
  <sheets>
    <sheet name="OPCI PODACI" sheetId="1" r:id="rId1"/>
    <sheet name="Bilanca" sheetId="2" r:id="rId2"/>
    <sheet name="RDG-tekuće" sheetId="3" r:id="rId3"/>
    <sheet name="RDG-kumulativno" sheetId="4" r:id="rId4"/>
    <sheet name="NT" sheetId="5" r:id="rId5"/>
    <sheet name="PK" sheetId="6" r:id="rId6"/>
    <sheet name="BILJEŠKE " sheetId="7" r:id="rId7"/>
  </sheets>
  <externalReferences>
    <externalReference r:id="rId10"/>
  </externalReferences>
  <definedNames>
    <definedName name="_xlfn.SUMIFS" hidden="1">#NAME?</definedName>
    <definedName name="datum_izrade" localSheetId="0">'[1]Naslovni'!$E$5</definedName>
    <definedName name="datum_izrade">'[1]Naslovni'!$E$5</definedName>
    <definedName name="drustvo" localSheetId="0">'[1]Naslovni'!$B$5</definedName>
    <definedName name="drustvo">'[1]Naslovni'!$B$5</definedName>
    <definedName name="p" localSheetId="6">#REF!</definedName>
    <definedName name="p" localSheetId="0">#REF!</definedName>
    <definedName name="p">#REF!</definedName>
    <definedName name="_xlnm.Print_Area" localSheetId="1">'Bilanca'!$A$1:$L$133</definedName>
    <definedName name="_xlnm.Print_Area" localSheetId="6">'BILJEŠKE '!$A$1:$J$38</definedName>
    <definedName name="_xlnm.Print_Area" localSheetId="0">'OPCI PODACI'!$A$1:$K$87</definedName>
    <definedName name="razdoblje" localSheetId="0">'[1]Naslovni'!$E$7</definedName>
    <definedName name="razdoblje">'[1]Naslovni'!$E$7</definedName>
  </definedNames>
  <calcPr fullCalcOnLoad="1"/>
</workbook>
</file>

<file path=xl/sharedStrings.xml><?xml version="1.0" encoding="utf-8"?>
<sst xmlns="http://schemas.openxmlformats.org/spreadsheetml/2006/main" count="599" uniqueCount="443">
  <si>
    <t>(osoba ovlaštene za zastupanje)</t>
  </si>
  <si>
    <t>Osobni identifikacijski broj (OIB):</t>
  </si>
  <si>
    <t>Naziv pozicije</t>
  </si>
  <si>
    <t>AKTIVA</t>
  </si>
  <si>
    <t xml:space="preserve">        5.1. Zadržana dobit </t>
  </si>
  <si>
    <t>Napomene: Pozicije koje umanjuju novčani tok upisuju se s negativnim predznakom</t>
  </si>
  <si>
    <t>Opis pozicije</t>
  </si>
  <si>
    <t xml:space="preserve">       5.3. Ostali dobici od prodaje financijskih ulaganja </t>
  </si>
  <si>
    <t xml:space="preserve">   6. Neto pozitivne tečajne razlike </t>
  </si>
  <si>
    <t xml:space="preserve">   7. Ostali prihodi od ulaganja </t>
  </si>
  <si>
    <t xml:space="preserve">III. Prihodi od provizija i naknada </t>
  </si>
  <si>
    <t xml:space="preserve">IV. Ostali osigurateljno-tehnički prihodi, neto od reosiguranja </t>
  </si>
  <si>
    <t xml:space="preserve">V.  Ostali prihodi </t>
  </si>
  <si>
    <t xml:space="preserve">         1.1. Bruto iznos </t>
  </si>
  <si>
    <t xml:space="preserve">         1.2. Udio suosiguratelja </t>
  </si>
  <si>
    <t xml:space="preserve">         1.3. Udio reosiguratelja </t>
  </si>
  <si>
    <t xml:space="preserve">        2.1. Bruto iznos </t>
  </si>
  <si>
    <t xml:space="preserve">        2.2. Udio suosiguratelja </t>
  </si>
  <si>
    <t xml:space="preserve">        2.3. Udio reosiguratelja </t>
  </si>
  <si>
    <t xml:space="preserve">          1.1. Bruto iznos </t>
  </si>
  <si>
    <t xml:space="preserve">          1.2. Udio reosiguratelja </t>
  </si>
  <si>
    <t xml:space="preserve">          2.1. Bruto iznos </t>
  </si>
  <si>
    <t xml:space="preserve">          2.2. Udio suosiguratelja </t>
  </si>
  <si>
    <t xml:space="preserve">          2.3. Udio reosiguratelja </t>
  </si>
  <si>
    <t xml:space="preserve">       1. Bruto iznos </t>
  </si>
  <si>
    <t xml:space="preserve">       2. Udio suosiguratelja </t>
  </si>
  <si>
    <t xml:space="preserve">       3. Udio reosiguratelja </t>
  </si>
  <si>
    <t xml:space="preserve">     1. Ovisni o rezultatu (bonusi) </t>
  </si>
  <si>
    <t xml:space="preserve">     2. Neovisni o rezultatu (popusti) </t>
  </si>
  <si>
    <t xml:space="preserve">        1.1. Provizija </t>
  </si>
  <si>
    <t xml:space="preserve">        1.2. Ostali troškovi pribave </t>
  </si>
  <si>
    <t xml:space="preserve">        1.3. Promjena razgraničenih troškova pribave </t>
  </si>
  <si>
    <t xml:space="preserve">        2.1. Amortizacija materijalne imovine </t>
  </si>
  <si>
    <t xml:space="preserve">L. IZVANBILANČNI ZAPISI </t>
  </si>
  <si>
    <t xml:space="preserve">        1.1. Uplaćeni kapital - redovne dionice </t>
  </si>
  <si>
    <t xml:space="preserve">        1.2. Uplaćeni kapital -povlaštene dionice </t>
  </si>
  <si>
    <t xml:space="preserve">        1.3. Kapital pozvan da se plati </t>
  </si>
  <si>
    <t xml:space="preserve">    2. Premije na emitirane dionice (rezerve kapitala) </t>
  </si>
  <si>
    <t xml:space="preserve">        3.1. Zemljišta i građevinskih objekata </t>
  </si>
  <si>
    <t xml:space="preserve">        3.2. Financijskih ulaganja </t>
  </si>
  <si>
    <t xml:space="preserve">        3.3. Ostale revalorizacijske rezerve </t>
  </si>
  <si>
    <t xml:space="preserve">        4.1. Zakonske rezerve </t>
  </si>
  <si>
    <t xml:space="preserve">        4.2. Statutarna rezerva </t>
  </si>
  <si>
    <t xml:space="preserve">        4.3. Ostale rezerve </t>
  </si>
  <si>
    <t>Premije na emitirane dionice</t>
  </si>
  <si>
    <t>Zadržana dobit ili preneseni gubitak</t>
  </si>
  <si>
    <t>Opis stavke</t>
  </si>
  <si>
    <t xml:space="preserve">        2.2. Plaće, porezi i doprinosi iz i na plaće </t>
  </si>
  <si>
    <t xml:space="preserve">        2.3. Ostali troškovi uprave </t>
  </si>
  <si>
    <t xml:space="preserve">      2. Kamate </t>
  </si>
  <si>
    <t xml:space="preserve">      1. Troškovi za preventivnu djelatnost </t>
  </si>
  <si>
    <t xml:space="preserve">      2. Ostali tehnički troškovi osiguranja </t>
  </si>
  <si>
    <t xml:space="preserve">       1. Tekući porezni trošak </t>
  </si>
  <si>
    <t xml:space="preserve">       2. Odgođeni porezni trošak (prihod) </t>
  </si>
  <si>
    <t xml:space="preserve">       2.2. Prihodi od povećanja vrijednosti zemljišta i građevinskih objekata </t>
  </si>
  <si>
    <r>
      <t xml:space="preserve">M. KAPITAL I REZERVE </t>
    </r>
    <r>
      <rPr>
        <sz val="8"/>
        <rFont val="Arial"/>
        <family val="2"/>
      </rPr>
      <t>(122+123)</t>
    </r>
  </si>
  <si>
    <t>5(3+4)</t>
  </si>
  <si>
    <t>8(6+7)</t>
  </si>
  <si>
    <t>u kunama</t>
  </si>
  <si>
    <t xml:space="preserve">XIII. Ostali troškovi, uključujući vrijednosna usklađenja </t>
  </si>
  <si>
    <t>3</t>
  </si>
  <si>
    <t>4</t>
  </si>
  <si>
    <r>
      <t xml:space="preserve">AOP
</t>
    </r>
    <r>
      <rPr>
        <b/>
        <sz val="8"/>
        <rFont val="Arial"/>
        <family val="2"/>
      </rPr>
      <t>oznaka</t>
    </r>
  </si>
  <si>
    <t>5</t>
  </si>
  <si>
    <t>6</t>
  </si>
  <si>
    <t>7</t>
  </si>
  <si>
    <t>8</t>
  </si>
  <si>
    <t>9</t>
  </si>
  <si>
    <t>10</t>
  </si>
  <si>
    <t>11</t>
  </si>
  <si>
    <t>Prilog 2.</t>
  </si>
  <si>
    <t>Matični broj subjekta (MBS):</t>
  </si>
  <si>
    <t>Tvrtka izdavatelja:</t>
  </si>
  <si>
    <t>Šifra i naziv općine/grada:</t>
  </si>
  <si>
    <t>Šifra i naziv županije:</t>
  </si>
  <si>
    <t>Broj zaposlenih:</t>
  </si>
  <si>
    <t>Tvrtke subjekata konsolidacije (prema MSFI):</t>
  </si>
  <si>
    <t>Sjedište:</t>
  </si>
  <si>
    <t>MB:</t>
  </si>
  <si>
    <t>Osoba za kontakt:</t>
  </si>
  <si>
    <t xml:space="preserve">Dokumentacija za objavu: </t>
  </si>
  <si>
    <t/>
  </si>
  <si>
    <t>(1) Bilješke uz financijske izvještaje sadrže dodatne i dopunske informacije koje nisu prezentirane u bilanci, računu dobiti i gubitka, izvještaju o novčanom tijeku i izvještaju o promjenama kapitala sukladno odredbama odgovarajućih standarda financijskog</t>
  </si>
  <si>
    <t>Ukupno kapital i rezerve
(3 do 8)</t>
  </si>
  <si>
    <t>Ukupno kapital i rezerve
(9+10)</t>
  </si>
  <si>
    <t xml:space="preserve">       1.1. Dobit/gubitak prije poreza </t>
  </si>
  <si>
    <t xml:space="preserve">       1.2. Usklađenja: (AOP 005 do 012)</t>
  </si>
  <si>
    <t>2. Ostala sveobuhvatna dobit ili gubitak
     tekuće godine (AOP 025 do 028)</t>
  </si>
  <si>
    <t>2. Ostala sveobuhvatna dobit ili gubitak
    prethodne godine (AOP 008 do 011)</t>
  </si>
  <si>
    <t xml:space="preserve">1. Povećanje/smanjenje upisanog kapitala </t>
  </si>
  <si>
    <t>1. Dobit ili gubitak prethodnog razdoblja</t>
  </si>
  <si>
    <t>4. Ostale transakcije s vlasnicima</t>
  </si>
  <si>
    <t>II. NOVČANI TOK IZ ULAGAČKIH AKTIVNOSTI (AOP 033 do 046)</t>
  </si>
  <si>
    <t>III. NOVČANI TOK OD FINANCIJSKIH AKTIVNOSTI  (AOP 048 do 052)</t>
  </si>
  <si>
    <t>ČISTI NOVČANI TOK (AOP 001 + 032 + 047)</t>
  </si>
  <si>
    <t>V. NETO POVEĆANJE/SMANJENJE NOVCA I NOVČANIH EKVIVALENATA (053+054)</t>
  </si>
  <si>
    <t>Novac i novčani ekvivalenti na kraju razdoblja (AOP 055 + 056)</t>
  </si>
  <si>
    <t xml:space="preserve">     1. Pripisano imateljima kapitala matice</t>
  </si>
  <si>
    <t xml:space="preserve">     2. Pripisano nekontrolirajućim interesima</t>
  </si>
  <si>
    <t>I. Zarađene premije (prihodovane) (AOP 125 do 132)</t>
  </si>
  <si>
    <t>II. Prihodi od ulaganja (AOP 134 + 135 + 139 + 140 + 141 + 145 + 146)</t>
  </si>
  <si>
    <t xml:space="preserve">   5. Dobici od prodaje (realizacije) financijskih ulaganja (AOP 142 do 144)</t>
  </si>
  <si>
    <t>VI. Izdaci za osigurane slučajeve, neto (AOP 151 + 155)</t>
  </si>
  <si>
    <t xml:space="preserve">     1. Likvidirane štete (AOP 152 do 154)</t>
  </si>
  <si>
    <t xml:space="preserve">    2. Promjena pričuva za štete (AOP 156 do 158)</t>
  </si>
  <si>
    <r>
      <t>VII. Promjena matematičke pričuve i ostalih tehni</t>
    </r>
    <r>
      <rPr>
        <sz val="8"/>
        <rFont val="Arial"/>
        <family val="2"/>
      </rPr>
      <t>č</t>
    </r>
    <r>
      <rPr>
        <b/>
        <sz val="8"/>
        <rFont val="Arial"/>
        <family val="2"/>
      </rPr>
      <t>kih pričuva, 
       neto od reosiguranja (AOP 160 + 163)</t>
    </r>
  </si>
  <si>
    <t xml:space="preserve">      1. Promjena matematičke pričuve osiguranja (AOP 161 + 162)</t>
  </si>
  <si>
    <t xml:space="preserve">      2. Promjena ostalih tehn. pričuva, neto od reosiguranja (AOP 164 do 166)</t>
  </si>
  <si>
    <r>
      <t xml:space="preserve">IX. Izdaci za povrate premija (bonusi i popusti), neto od reosiguranja
</t>
    </r>
    <r>
      <rPr>
        <sz val="8"/>
        <rFont val="Arial"/>
        <family val="2"/>
      </rPr>
      <t xml:space="preserve">     (AOP 172 + 173)</t>
    </r>
  </si>
  <si>
    <t>X. Poslovni rashodi (izdaci za obavljanje djelatnosti), neto (AOP 175+179)</t>
  </si>
  <si>
    <t xml:space="preserve">    1. Troškovi pribave (AOP 176 do 178)</t>
  </si>
  <si>
    <t xml:space="preserve">    2. Troškovi uprave (administrativni troškovi) (AOP 180 do 182)</t>
  </si>
  <si>
    <r>
      <t xml:space="preserve">XI. Troškovi ulaganja </t>
    </r>
    <r>
      <rPr>
        <sz val="8"/>
        <rFont val="Arial"/>
        <family val="2"/>
      </rPr>
      <t>(AOP 184 do 189)</t>
    </r>
  </si>
  <si>
    <r>
      <t xml:space="preserve">XII. Ostali tehnički troškovi, neto od reosiguranja </t>
    </r>
    <r>
      <rPr>
        <sz val="8"/>
        <rFont val="Arial"/>
        <family val="2"/>
      </rPr>
      <t>(AOP 192 + 193)</t>
    </r>
  </si>
  <si>
    <r>
      <t xml:space="preserve">XV. Porez na dobit ili gubitak </t>
    </r>
    <r>
      <rPr>
        <sz val="8"/>
        <rFont val="Arial"/>
        <family val="2"/>
      </rPr>
      <t>(AOP 197+198)</t>
    </r>
  </si>
  <si>
    <t xml:space="preserve">               1.2.1.  Amortizacija nekretnina i opreme </t>
  </si>
  <si>
    <t xml:space="preserve">               1.2.2.  Amortizacija nematerijalne imovine </t>
  </si>
  <si>
    <t xml:space="preserve">               1.2.3.  Umanjenje vrijednosti i dobici/gubici od svođenja na fer vrijednost </t>
  </si>
  <si>
    <t xml:space="preserve">               1.2.4.  Troškovi kamata </t>
  </si>
  <si>
    <t xml:space="preserve">               1.2.5.  Prihodi od kamata </t>
  </si>
  <si>
    <t xml:space="preserve">                1.2.6. Udjeli u dobiti pridruženih društava </t>
  </si>
  <si>
    <t xml:space="preserve">               1.2.7.  Dobici/gubici od prodaje materijalne imovine (uključujući zemljišta
                          i građevinske objekte) </t>
  </si>
  <si>
    <t xml:space="preserve">               1.2.8.  Ostala usklađenja </t>
  </si>
  <si>
    <t xml:space="preserve">   2. Povećanje/smanjenje poslovne imovine i obveza (AOP 014 do 030)</t>
  </si>
  <si>
    <t xml:space="preserve">         2.1. Povećanje/smanjenje ulaganja raspoloživih za prodaju </t>
  </si>
  <si>
    <t xml:space="preserve">         2.3. Povećanje/smanjenje depozita, zajmova i potraživanja </t>
  </si>
  <si>
    <t xml:space="preserve">         2.4. Povećanje/smanjenje depozita kod preuzetog poslovanja osiguranja
                 u reosiguranje </t>
  </si>
  <si>
    <t xml:space="preserve">         2.5. Povećanje/smanjenje ulaganja za račun i rizik vlasnika polica
                 životnog osiguranja </t>
  </si>
  <si>
    <t xml:space="preserve">         2.6. Povećanje/smanjenje udjela reosiguranja u tehničkim pričuvama </t>
  </si>
  <si>
    <t xml:space="preserve">         2.7. Povećanje/smanjenje porezne imovine </t>
  </si>
  <si>
    <t xml:space="preserve">         2.8. Povećanje/smanjenje potraživanja </t>
  </si>
  <si>
    <t xml:space="preserve">         2.9. Povećanje/smanjenje ostale imovine </t>
  </si>
  <si>
    <t xml:space="preserve">       2.11. Povećanje/smanjenje tehničkih pričuva </t>
  </si>
  <si>
    <t xml:space="preserve">       2.12. Povećanje/smanjenje tehničkih pričuva životnog osiguranja kada
                 ugovaratelj snosi rizik ulaganja </t>
  </si>
  <si>
    <t xml:space="preserve">       2.13. Povećanje/smanjenje poreznih obveza </t>
  </si>
  <si>
    <t xml:space="preserve">       2.14. Povećanje/smanjenje depozita zadržanih iz posla predanog u reosiguranje </t>
  </si>
  <si>
    <t xml:space="preserve">       2.15. Povećanje/smanjenje financijskih obveza </t>
  </si>
  <si>
    <t xml:space="preserve">       2.16. Povećanje/smanjenje ostalih obveza </t>
  </si>
  <si>
    <t xml:space="preserve">       2.17. Povećanje/smanjenje odgođenog plaćanja troškova i prihoda
                 budućeg razdoblja </t>
  </si>
  <si>
    <t xml:space="preserve">   3. Plaćeni porez na dobit </t>
  </si>
  <si>
    <t xml:space="preserve">      1. Primici od prodaje materijalne imovine </t>
  </si>
  <si>
    <t xml:space="preserve">      2. Izdaci za nabavu materijalne imovine </t>
  </si>
  <si>
    <t xml:space="preserve">      3. Primici od prodaje nematerijalne imovine </t>
  </si>
  <si>
    <t xml:space="preserve">      4. Izdaci za nabavu nematerijalne imovine </t>
  </si>
  <si>
    <t xml:space="preserve">      5. Primici od prodaje zemljišta i građevinskih objekata koji ne služe društvu
          za provođenje djelatnosti </t>
  </si>
  <si>
    <t xml:space="preserve">      6. Izdaci za nabavu zemljišta i građevinskih objekata koji ne služe društvu
          za provođenje djelatnosti </t>
  </si>
  <si>
    <t xml:space="preserve">       2.10. Povećanje/smanjenje plaćenih troškova budućeg razdoblja i nedospjele
                naplate prihoda </t>
  </si>
  <si>
    <t xml:space="preserve">         2.2. Povećanje/smanjenje ulaganja koja se vrednuju po fer vrijednosti kroz račun
                dobiti i gubitka </t>
  </si>
  <si>
    <t xml:space="preserve">      7. Povećanje/smanjenje ulaganja u podružnice, pridružena društva i sudjelovanje
          u zajedničkim ulaganjima </t>
  </si>
  <si>
    <t>IZVJEŠTAJ O PROMJENAMA KAPITALA</t>
  </si>
  <si>
    <t>Matični broj (MB):</t>
  </si>
  <si>
    <t>(unosi se samo prezime i ime osobe za kontakt)</t>
  </si>
  <si>
    <t>Telefon:</t>
  </si>
  <si>
    <t>Telefaks:</t>
  </si>
  <si>
    <t>M.P.</t>
  </si>
  <si>
    <t>(potpis osobe ovlaštene za zastupanje)</t>
  </si>
  <si>
    <r>
      <t xml:space="preserve">A. POTRAŽIVANJA ZA UPISANI A NEUPLAĆENI KAPITAL </t>
    </r>
    <r>
      <rPr>
        <sz val="8"/>
        <rFont val="Arial"/>
        <family val="2"/>
      </rPr>
      <t xml:space="preserve">(002+003) </t>
    </r>
  </si>
  <si>
    <r>
      <t xml:space="preserve">B. NEMATERIJALNA IMOVINA </t>
    </r>
    <r>
      <rPr>
        <sz val="8"/>
        <rFont val="Arial"/>
        <family val="2"/>
      </rPr>
      <t>(005+006)</t>
    </r>
  </si>
  <si>
    <r>
      <t xml:space="preserve">C. MATERIJALNA IMOVINA </t>
    </r>
    <r>
      <rPr>
        <sz val="8"/>
        <rFont val="Arial"/>
        <family val="2"/>
      </rPr>
      <t>(008 do 010)</t>
    </r>
  </si>
  <si>
    <r>
      <t xml:space="preserve">D. ULAGANJA </t>
    </r>
    <r>
      <rPr>
        <sz val="8"/>
        <rFont val="Arial"/>
        <family val="2"/>
      </rPr>
      <t>(012+013+017+036)</t>
    </r>
  </si>
  <si>
    <r>
      <t xml:space="preserve">   II. Ulaganja u podružnice, pridružena društva i sudjelovanje u
       zajedničkim ulaganjima </t>
    </r>
    <r>
      <rPr>
        <sz val="8"/>
        <rFont val="Arial"/>
        <family val="2"/>
      </rPr>
      <t>(014 do 016)</t>
    </r>
  </si>
  <si>
    <r>
      <t xml:space="preserve">  III. Ostala financijska ulaganja</t>
    </r>
    <r>
      <rPr>
        <sz val="8"/>
        <rFont val="Arial"/>
        <family val="2"/>
      </rPr>
      <t xml:space="preserve"> (018+021+026+032)</t>
    </r>
  </si>
  <si>
    <t xml:space="preserve">       1. Ulaganja koja se drže do dospijeća (019+020)</t>
  </si>
  <si>
    <t xml:space="preserve">       2. Ulaganja raspoloživa za prodaju (022 do 025)</t>
  </si>
  <si>
    <t xml:space="preserve">       3. Ulaganja po fer vrijednosti kroz račun dobiti i gubitka (027 do 031) </t>
  </si>
  <si>
    <t xml:space="preserve">       4. Depoziti, zajmovi i potraživanja (033 do 035)</t>
  </si>
  <si>
    <r>
      <t>F. UDIO REOSIGURANJA U TEHNIČKIM PRIČUVAMA</t>
    </r>
    <r>
      <rPr>
        <sz val="8"/>
        <rFont val="Arial"/>
        <family val="2"/>
      </rPr>
      <t xml:space="preserve"> (039 do 045) </t>
    </r>
  </si>
  <si>
    <r>
      <t xml:space="preserve">G. ODGOĐENA I TEKUĆA POREZNA IMOVINA </t>
    </r>
    <r>
      <rPr>
        <sz val="8"/>
        <rFont val="Arial"/>
        <family val="2"/>
      </rPr>
      <t>(047+048)</t>
    </r>
  </si>
  <si>
    <r>
      <t xml:space="preserve">H. POTRAŽIVANJA </t>
    </r>
    <r>
      <rPr>
        <sz val="8"/>
        <rFont val="Arial"/>
        <family val="2"/>
      </rPr>
      <t>(050+053+054)</t>
    </r>
  </si>
  <si>
    <r>
      <t xml:space="preserve">    1. Potraživanja iz neposrednih poslova osiguranja </t>
    </r>
    <r>
      <rPr>
        <sz val="8"/>
        <rFont val="Arial"/>
        <family val="2"/>
      </rPr>
      <t>(051+052)</t>
    </r>
  </si>
  <si>
    <r>
      <t xml:space="preserve">    3. Ostala potraživanja </t>
    </r>
    <r>
      <rPr>
        <sz val="8"/>
        <rFont val="Arial"/>
        <family val="2"/>
      </rPr>
      <t>(055 do 057)</t>
    </r>
  </si>
  <si>
    <r>
      <t xml:space="preserve">I.  OSTALA IMOVINA </t>
    </r>
    <r>
      <rPr>
        <sz val="8"/>
        <rFont val="Arial"/>
        <family val="2"/>
      </rPr>
      <t>(059+063+064)</t>
    </r>
  </si>
  <si>
    <r>
      <t xml:space="preserve">    1. Novac u banci i blagajni </t>
    </r>
    <r>
      <rPr>
        <sz val="8"/>
        <rFont val="Arial"/>
        <family val="2"/>
      </rPr>
      <t>(060 do 062)</t>
    </r>
  </si>
  <si>
    <r>
      <t xml:space="preserve">J. PLAĆENI TROŠKOVI BUDUĆEG RAZDOBLJA I NEDOSPJELA NAPLATA
    PRIHODA </t>
    </r>
    <r>
      <rPr>
        <sz val="8"/>
        <rFont val="Arial"/>
        <family val="2"/>
      </rPr>
      <t>(066 do 068)</t>
    </r>
  </si>
  <si>
    <r>
      <t xml:space="preserve">K. UKUPNO AKTIVA </t>
    </r>
    <r>
      <rPr>
        <sz val="8"/>
        <rFont val="Arial"/>
        <family val="2"/>
      </rPr>
      <t xml:space="preserve">(001+004+007+011+037+038+046+049+058+065) </t>
    </r>
  </si>
  <si>
    <r>
      <t xml:space="preserve">A. KAPITAL I REZERVE </t>
    </r>
    <r>
      <rPr>
        <sz val="8"/>
        <rFont val="Arial"/>
        <family val="2"/>
      </rPr>
      <t>(072+076+077+081+085+088)</t>
    </r>
  </si>
  <si>
    <r>
      <t xml:space="preserve">    1. Upisani kapital </t>
    </r>
    <r>
      <rPr>
        <sz val="8"/>
        <rFont val="Arial"/>
        <family val="2"/>
      </rPr>
      <t>(073 do 075)</t>
    </r>
  </si>
  <si>
    <r>
      <t xml:space="preserve">    3. Revalorizacijske rezerve </t>
    </r>
    <r>
      <rPr>
        <sz val="8"/>
        <rFont val="Arial"/>
        <family val="2"/>
      </rPr>
      <t>(078 do 080)</t>
    </r>
  </si>
  <si>
    <r>
      <t xml:space="preserve">    4. Rezerve </t>
    </r>
    <r>
      <rPr>
        <sz val="8"/>
        <rFont val="Arial"/>
        <family val="2"/>
      </rPr>
      <t>(082 do 084)</t>
    </r>
  </si>
  <si>
    <r>
      <t xml:space="preserve">    5. Prenesena (zadržana) dobit ili gubitak </t>
    </r>
    <r>
      <rPr>
        <sz val="8"/>
        <rFont val="Arial"/>
        <family val="2"/>
      </rPr>
      <t>(086 + 087)</t>
    </r>
  </si>
  <si>
    <r>
      <t xml:space="preserve">    6. Dobit ili gubitak tekućeg obračunskog razdoblja </t>
    </r>
    <r>
      <rPr>
        <sz val="8"/>
        <rFont val="Arial"/>
        <family val="2"/>
      </rPr>
      <t>(089+090)</t>
    </r>
  </si>
  <si>
    <r>
      <t xml:space="preserve">C. TEHNIČKE PRIČUVE </t>
    </r>
    <r>
      <rPr>
        <sz val="8"/>
        <rFont val="Arial"/>
        <family val="2"/>
      </rPr>
      <t>(093 do 098)</t>
    </r>
  </si>
  <si>
    <r>
      <t xml:space="preserve">E. OSTALE PRIČUVE </t>
    </r>
    <r>
      <rPr>
        <sz val="8"/>
        <rFont val="Arial"/>
        <family val="2"/>
      </rPr>
      <t>(101 + 102)</t>
    </r>
  </si>
  <si>
    <r>
      <t xml:space="preserve">F. ODGOĐENA I TEKUĆA POREZNA OBVEZA </t>
    </r>
    <r>
      <rPr>
        <sz val="8"/>
        <rFont val="Arial"/>
        <family val="2"/>
      </rPr>
      <t>(104 + 105)</t>
    </r>
  </si>
  <si>
    <r>
      <t xml:space="preserve">H. FINANCIJSKE OBVEZE </t>
    </r>
    <r>
      <rPr>
        <sz val="8"/>
        <rFont val="Arial"/>
        <family val="2"/>
      </rPr>
      <t>(108 do 110)</t>
    </r>
  </si>
  <si>
    <r>
      <t xml:space="preserve">I.  OSTALE OBVEZE </t>
    </r>
    <r>
      <rPr>
        <sz val="8"/>
        <rFont val="Arial"/>
        <family val="2"/>
      </rPr>
      <t>(112 do 115)</t>
    </r>
  </si>
  <si>
    <r>
      <t xml:space="preserve">J. ODGOĐENO PLAĆANJE TROŠKOVA I PRIHOD BUDUĆEG
    RAZDOBLJA </t>
    </r>
    <r>
      <rPr>
        <sz val="8"/>
        <rFont val="Arial"/>
        <family val="2"/>
      </rPr>
      <t>(117+118)</t>
    </r>
  </si>
  <si>
    <r>
      <t xml:space="preserve">K. UKUPNA PASIVA </t>
    </r>
    <r>
      <rPr>
        <sz val="8"/>
        <rFont val="Arial"/>
        <family val="2"/>
      </rPr>
      <t xml:space="preserve">(071+091+092+099+100+103+106+107+111+116 ) </t>
    </r>
  </si>
  <si>
    <t xml:space="preserve">     IV. Depoziti kod preuzetog poslovanja osiguranja u reosiguranje
           (depoziti kod cedenta) </t>
  </si>
  <si>
    <t xml:space="preserve">E. ULAGANJA ZA RAČUN I RIZIK VLASNIKA POLICA ŽIVOTNOG OSIGURANJA 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</si>
  <si>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</si>
  <si>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</si>
  <si>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</si>
  <si>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</si>
  <si>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</si>
  <si>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</si>
  <si>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 xml:space="preserve">    4. Pričuve za povrate premija ovisne i neovisne o rezultatu (bonusi i popusti),
        bruto iznos </t>
  </si>
  <si>
    <t xml:space="preserve">   1. Zaračunate bruto premije </t>
  </si>
  <si>
    <t xml:space="preserve">   2. Premije suosiguranja </t>
  </si>
  <si>
    <t xml:space="preserve">   3. Ispravak vrijednosti i naplaćeni ispravak vrijednosti premije
       osiguranja/suosiguranja </t>
  </si>
  <si>
    <t xml:space="preserve">   4. Premije predane u reosiguranje </t>
  </si>
  <si>
    <t xml:space="preserve">   5. Premije predane u suosiguranje </t>
  </si>
  <si>
    <t xml:space="preserve">   6. Promjena bruto pričuva prijenosnih premija </t>
  </si>
  <si>
    <t xml:space="preserve">   7. Promjena pričuva prijenosnih premija, udio reosiguratelja </t>
  </si>
  <si>
    <t>Izvještaj o financijskom položaju (Bilanca)</t>
  </si>
  <si>
    <t xml:space="preserve">   2. Prihodi od ulaganja u zemljišta i građevinske objekte (AOP 136 do 138)</t>
  </si>
  <si>
    <t xml:space="preserve">      3. Umanjenje vrijednosti ulaganja </t>
  </si>
  <si>
    <t>XX. Ukupna sveobuhvatna dobit (199+204)</t>
  </si>
  <si>
    <t>XVI. Dobit ili gubitak obračunskog razdoblja poslije poreza (AOP 195-196)</t>
  </si>
  <si>
    <r>
      <t xml:space="preserve">IX. Ostala sveobuhvatna dobit </t>
    </r>
    <r>
      <rPr>
        <sz val="8"/>
        <rFont val="Arial"/>
        <family val="2"/>
      </rPr>
      <t>(205 do 211 - 212)</t>
    </r>
  </si>
  <si>
    <r>
      <t xml:space="preserve">VIII. Promjena posebne pričuve za osiguranje iz skupine životnih
        osiguranja kod kojih ugovaratelj osiguranja preuzima investicijski
        rizik, neto od reosiguranja </t>
    </r>
    <r>
      <rPr>
        <sz val="8"/>
        <rFont val="Arial"/>
        <family val="2"/>
      </rPr>
      <t>(AOP 168 do 170)</t>
    </r>
  </si>
  <si>
    <t>IZVJEŠTAJ O NOVČANIM TOKOVIMA - Indirektna metoda</t>
  </si>
  <si>
    <t>Rapspodjeljivo vlasnicima matice</t>
  </si>
  <si>
    <t>I. NOVČANI TOK IZ POSLOVNIH AKTIVNOSTI (002+013+031)</t>
  </si>
  <si>
    <t xml:space="preserve">   1. Novčani tok prije promjene poslovne imovine i obveza (AOP 003+004)</t>
  </si>
  <si>
    <t>Uplaćeni kapital (redovne i povlaštene dionice)</t>
  </si>
  <si>
    <t>Revalorizacijske rezerve</t>
  </si>
  <si>
    <t>Rezerve (zakonske, statutarne, ostale)</t>
  </si>
  <si>
    <t>Dobit/gubitak tekuće godine</t>
  </si>
  <si>
    <t>Raspodjeljivo nekontrolira-jućem interesu</t>
  </si>
  <si>
    <t xml:space="preserve">   1. Prihodi od podružnica, pridruženih društava i sudjelovanja u
       zajedničkim ulaganjima </t>
  </si>
  <si>
    <t xml:space="preserve">      1. Amortizacija (građevinski objekti koji ne služe društvu za obavljanje
          djelatnosti) </t>
  </si>
  <si>
    <t>AOP
oznaka</t>
  </si>
  <si>
    <t>PASIVA</t>
  </si>
  <si>
    <t xml:space="preserve">    1. Obveze po zajmovima </t>
  </si>
  <si>
    <t xml:space="preserve">    2. Obveze po izdanim vrijednosnim papirima </t>
  </si>
  <si>
    <t xml:space="preserve">    3. Ostale financijske obveze </t>
  </si>
  <si>
    <t xml:space="preserve">    1. Obveze proizašle iz neposrednih poslova osiguranja </t>
  </si>
  <si>
    <t xml:space="preserve">    2. Obveze proizašle iz poslova suosiguranja i reosiguranja </t>
  </si>
  <si>
    <t xml:space="preserve">    3. Obveze za otuđenje i prekinuto poslovanje </t>
  </si>
  <si>
    <t xml:space="preserve">    4. Ostale obveze</t>
  </si>
  <si>
    <t xml:space="preserve">    1. Razgraničena provizija reosiguranja </t>
  </si>
  <si>
    <t xml:space="preserve">    2. Ostalo odgođeno plaćanje troškova i prihod budućeg razdoblja </t>
  </si>
  <si>
    <t>do</t>
  </si>
  <si>
    <t xml:space="preserve">        5.2. Preneseni gubitak (-) </t>
  </si>
  <si>
    <t xml:space="preserve">        6.1. Dobit tekućeg obračunskog razdoblja </t>
  </si>
  <si>
    <t xml:space="preserve">    1. Prijenosne premije, bruto iznos </t>
  </si>
  <si>
    <t xml:space="preserve">    2. Matematička pričuva osiguranja, bruto iznos </t>
  </si>
  <si>
    <t xml:space="preserve">    3. Pričuva šteta, bruto iznos </t>
  </si>
  <si>
    <t xml:space="preserve">    1. Pričuve za mirovine i slične obveze </t>
  </si>
  <si>
    <t xml:space="preserve">    2. Ostale pričuve </t>
  </si>
  <si>
    <t xml:space="preserve">    1. Odgođena porezna obveza </t>
  </si>
  <si>
    <t xml:space="preserve">    2. Tekuća porezna obveza </t>
  </si>
  <si>
    <t xml:space="preserve">   8. Promjena pričuva prijenosnih premija, udio suosiguratelja </t>
  </si>
  <si>
    <t xml:space="preserve">       2.1. Prihodi od najma </t>
  </si>
  <si>
    <t xml:space="preserve">       2.3. Prihodi od prodaje zemljišta i građevinskih objekata </t>
  </si>
  <si>
    <t xml:space="preserve">   3. Prihodi od kamata </t>
  </si>
  <si>
    <t xml:space="preserve">       5.1. Ulaganja po fer vrijednosti kroz račun dobiti i gubitka </t>
  </si>
  <si>
    <t xml:space="preserve">       5.2. Ulaganja raspoloživa za prodaju </t>
  </si>
  <si>
    <t xml:space="preserve">    10. Primici od ulaganja koja se drže do dospijeća </t>
  </si>
  <si>
    <t xml:space="preserve">    11. Izdaci za ulaganja koja se drže do dospijeća </t>
  </si>
  <si>
    <t xml:space="preserve">    12. Primici od prodaje vrijednosnih papira i udjela </t>
  </si>
  <si>
    <t xml:space="preserve">    13. Izdaci za ulaganja u vrijednosne papire i udjele </t>
  </si>
  <si>
    <t xml:space="preserve">    14. Primici od dividendi i udjela u dobiti </t>
  </si>
  <si>
    <t xml:space="preserve">      4. Gubici ostvareni pri prodaji (realizaciji) financijske imovine </t>
  </si>
  <si>
    <t xml:space="preserve">      5. Usklađivanje financijske imovine po fer vrijednosti kroz RDG</t>
  </si>
  <si>
    <t xml:space="preserve">      7. Ostali troškovi ulaganja </t>
  </si>
  <si>
    <t xml:space="preserve">      6. Negativne tečajne rezlike</t>
  </si>
  <si>
    <t xml:space="preserve">        1. Pripisano imateljima kapitala matice</t>
  </si>
  <si>
    <t xml:space="preserve">        2. Pripisano nekontrolirajućim interesima</t>
  </si>
  <si>
    <t xml:space="preserve">     1. Promjena računovodstvenih politika </t>
  </si>
  <si>
    <t xml:space="preserve">     2. Ispravak pogreški prethodnih razdoblja </t>
  </si>
  <si>
    <t>1. Dobit ili gubitak razdoblja</t>
  </si>
  <si>
    <t>2.4. Ostale nevlasničke promjene kapitala</t>
  </si>
  <si>
    <t xml:space="preserve">XVII. UKUPNI PRIHODI </t>
  </si>
  <si>
    <t xml:space="preserve">XVIII. UKUPNI RASHODI </t>
  </si>
  <si>
    <t xml:space="preserve">     1. Dobici/gubici proizašli iz preračunavanja financijskih izvještaja 
         inozemnog poslovanja</t>
  </si>
  <si>
    <t xml:space="preserve">     2. Dobici/gubici proizišli iz revalorizacije financijske imovine raspoložive
         za prodaju</t>
  </si>
  <si>
    <t xml:space="preserve">     3. Dobici/gubici proizišli iz revalorizacije zemljišta i građevinskih objekata koji 
         služe društvu za obavljanje djelatnosti</t>
  </si>
  <si>
    <t xml:space="preserve">     4. Dobici/gubici proizišli iz revalorizacije druge materijalne (osim zemljišta
         i nekretnina) i nematerijalne imovine</t>
  </si>
  <si>
    <t xml:space="preserve">     5. Učinci od instrumenata zaštite novčanog toka</t>
  </si>
  <si>
    <t xml:space="preserve">     6. Aktuarski dobici/gubici po mirovinskim planovima s definiranim mirovinama</t>
  </si>
  <si>
    <t xml:space="preserve">     7. Udio u ostaloj sveobuhvatnoj dobiti pridruženih društava</t>
  </si>
  <si>
    <t xml:space="preserve">     8. Porez na dobit na ostalu sveobuhvatnu dobit</t>
  </si>
  <si>
    <t xml:space="preserve">   4. Nerealizirani dobici od ulaganja po fer vrijednosti kroz račun dobiti i gubitka </t>
  </si>
  <si>
    <t xml:space="preserve">        1.2. Od zastupnika, odnosno posrednika u osiguranju </t>
  </si>
  <si>
    <t xml:space="preserve">    2. Potraživanja iz poslova suosiguranja i reosiguranja </t>
  </si>
  <si>
    <t xml:space="preserve">    15. Primici sa naslova otplate danih kratkoročnih i dugoročnih zajmova </t>
  </si>
  <si>
    <t xml:space="preserve">    16. Izdaci za dane kratkoročne i dugoročne zajmove </t>
  </si>
  <si>
    <t xml:space="preserve">    1. Novčani primici uslijed povećanja temeljnog kapitala </t>
  </si>
  <si>
    <t xml:space="preserve">    2. Novčani primici od primljenih kratkoročnih i dugoročnih zajmova </t>
  </si>
  <si>
    <t xml:space="preserve">    3. Novčani izdaci za otplatu primljenih kratkoročnih i dugoročnih zajmova </t>
  </si>
  <si>
    <t xml:space="preserve">    4. Novčani izdaci za otkup vlastitih dionica </t>
  </si>
  <si>
    <t xml:space="preserve">    5. Novčani izdaci za isplatu udjela u dobiti (dividendi) </t>
  </si>
  <si>
    <t>IV. UČINCI PROMJENE TEČAJEVA STRANIH VALUTA NA NOVAC
      I NOVČANE EKVIVALENTE</t>
  </si>
  <si>
    <t xml:space="preserve">Novac i novčani ekvivalenti na početku razdoblja </t>
  </si>
  <si>
    <t xml:space="preserve">        3.1. Potraživanja iz drugih poslova osiguranja </t>
  </si>
  <si>
    <t xml:space="preserve">        3.2. Potraživanja za prinose na ulaganja </t>
  </si>
  <si>
    <t>Prezime i ime:</t>
  </si>
  <si>
    <t xml:space="preserve">    5. Pričuva za kolebanje šteta, udio reosiguranja</t>
  </si>
  <si>
    <t xml:space="preserve">    6. Druge tehničke pričuve osiguranja, udio reosiguranja</t>
  </si>
  <si>
    <t xml:space="preserve">    7. Posebna pričuva za osiguranje iz skupine životnih osiguranja kod kojih
        ugovaratelj osiguranja preuzima investicijski rizik, udio reosiguranja</t>
  </si>
  <si>
    <t xml:space="preserve">        1.1. Od ugovaratelja osiguranja</t>
  </si>
  <si>
    <t xml:space="preserve">        6.2. Gubitak tekućeg obračunskog razdoblja (-) </t>
  </si>
  <si>
    <t xml:space="preserve">    5. Pričuva za kolebanje šteta, bruto iznos </t>
  </si>
  <si>
    <t xml:space="preserve">    6. Druge tehničke pričuve osiguranja, bruto iznos</t>
  </si>
  <si>
    <t>D. POSEBNA PRIČUVA ZA OSIGURANJE IZ SKUPINE ŽIVOTNIH 
    OSIGURANJA KOD KOJIH UGOVARATELJ OSIGURANJA PREUZIMA
    INVESTICIJSKI RIZIK, bruto iznos</t>
  </si>
  <si>
    <t xml:space="preserve">G. DEPOZITI ZADRŽANI IZ POSLA PREDANOG U REOSIGURANJE </t>
  </si>
  <si>
    <t>XXI. Reklasifikacijske usklade</t>
  </si>
  <si>
    <t>Razdoblje izvještavanja:</t>
  </si>
  <si>
    <t>I.   Stanje 1. siječnja prethodne godine</t>
  </si>
  <si>
    <t>2.1. Nerealizirani dobici ili gubici od materijalne
       imovine (zemljišta i građevinski objekti)</t>
  </si>
  <si>
    <t>2.2. Nerealizirani dobici ili gubici od financijske
       imovine raspoložive za prodaju</t>
  </si>
  <si>
    <t>2.3. Realizirani dobici ili gubici od financijske
       imovine raspoložive za prodaju</t>
  </si>
  <si>
    <t xml:space="preserve">1. Povećanje/smanjenje temeljnog kapitala </t>
  </si>
  <si>
    <t>2. Ostale uplate vlasnika</t>
  </si>
  <si>
    <t>3. Isplata udjela u dobiti/dividenda</t>
  </si>
  <si>
    <t>4. Ostale raspodjele vlasnicima</t>
  </si>
  <si>
    <t>VI. Stanje 1. siječnja tekuće godine</t>
  </si>
  <si>
    <t xml:space="preserve">2. Ispravak pogreški prethodnih razdoblja </t>
  </si>
  <si>
    <t xml:space="preserve">1. Promjena računovodstvenih politika </t>
  </si>
  <si>
    <t xml:space="preserve">    1. Kapital pozvan da se plati </t>
  </si>
  <si>
    <t xml:space="preserve">    2. Kapital nije pozvan da se plati </t>
  </si>
  <si>
    <t xml:space="preserve">    1. Goodwill </t>
  </si>
  <si>
    <t xml:space="preserve">    2. Ostala nematerijalna imovina </t>
  </si>
  <si>
    <t xml:space="preserve">    1. Zemljišta i građevinski objekti koji služe društvu za provođenje djelatnosti</t>
  </si>
  <si>
    <t xml:space="preserve">    2. Oprema</t>
  </si>
  <si>
    <t xml:space="preserve">    3. Ostala materijalna imovina i zalihe</t>
  </si>
  <si>
    <t xml:space="preserve">    I. Ulaganja u zemljišta i građevinske objekte koji ne služe društvu za
       provođenje djelatnosti</t>
  </si>
  <si>
    <t xml:space="preserve">       1. Dionice i udjeli u podružnicama</t>
  </si>
  <si>
    <t xml:space="preserve">       2. Dionice i udjeli u pridruženim društvima</t>
  </si>
  <si>
    <t xml:space="preserve">       3. Sudjelovanje u zajedničkim ulaganjima </t>
  </si>
  <si>
    <t xml:space="preserve">          1.1. Dužnički vrijednosni papiri i drugi vrijednosni papiri s fiksnim prihodom </t>
  </si>
  <si>
    <t xml:space="preserve">          1.2. Ostala ulaganja koja se drže do dospijeća </t>
  </si>
  <si>
    <t xml:space="preserve">          2.1. Dionice, udjeli i drugi vrijednosni papiri koji donose promjenjiv prihod</t>
  </si>
  <si>
    <t xml:space="preserve">          2.2. Dužnički vrijednosni papiri i drugi vrijednosni papiri s fiksnim prihodom </t>
  </si>
  <si>
    <t xml:space="preserve">          2.3. Udjeli u investicijskim fondovima </t>
  </si>
  <si>
    <t xml:space="preserve">          2.4. Ostala ulaganja raspoloživa za prodaju </t>
  </si>
  <si>
    <t xml:space="preserve">           3.1. Dionice, udjeli i drugi vrijednosni papiri koji donose promjenjiv prihod </t>
  </si>
  <si>
    <t xml:space="preserve">           3.2. Dužnički vrijednosni papiri i drugi vrijednosni papiri s fiksnim prihodom </t>
  </si>
  <si>
    <t xml:space="preserve">           3.3. Derivativni financijski instrumenti</t>
  </si>
  <si>
    <t xml:space="preserve">           3.4. Udjeli u investicijskim fondovima </t>
  </si>
  <si>
    <t xml:space="preserve">           3.5. Ostala ulaganja </t>
  </si>
  <si>
    <t xml:space="preserve">           4.1. Depoziti kod kreditnih institucija (banaka) </t>
  </si>
  <si>
    <t xml:space="preserve">           4.2. Zajmovi </t>
  </si>
  <si>
    <t xml:space="preserve">           4.3. Ostali zajmovi i potraživanja </t>
  </si>
  <si>
    <t xml:space="preserve">    1. Prijenosne premije, udio reosiguranja </t>
  </si>
  <si>
    <t xml:space="preserve">    2. Matematička pričuva osiguranja, udio reosiguranja </t>
  </si>
  <si>
    <t xml:space="preserve">    3. Pričuva šteta, udio reosiguranja </t>
  </si>
  <si>
    <t xml:space="preserve">    4. Pričuve za povrate premija ovisne i neovisne o rezultatu (bonusi i popusti),
        udio reosiguranja </t>
  </si>
  <si>
    <t xml:space="preserve">    1. Odgođena porezna imovina </t>
  </si>
  <si>
    <t xml:space="preserve">    2. Tekuća porezna imovina </t>
  </si>
  <si>
    <t xml:space="preserve">        3.3. Ostala potraživanja </t>
  </si>
  <si>
    <t xml:space="preserve">        1.1. Sredstva na poslovnom računu </t>
  </si>
  <si>
    <t xml:space="preserve">        1.2. Sredstva na računu imovine za pokriće matematičke pričuve </t>
  </si>
  <si>
    <t xml:space="preserve">        1.3. Novčana sredstva u blagajni </t>
  </si>
  <si>
    <t xml:space="preserve">    2. Dugotrajna imovina namjenjena za prodaju i prestanak poslovanja </t>
  </si>
  <si>
    <t xml:space="preserve">    3. Ostalo </t>
  </si>
  <si>
    <t xml:space="preserve">    1. Razgraničene kamate i najamnine </t>
  </si>
  <si>
    <t xml:space="preserve">    2. Razgraničeni troškovi pribave </t>
  </si>
  <si>
    <t>Knjigovodstveni servis:</t>
  </si>
  <si>
    <t>Bilješke uz financijske izvještaje</t>
  </si>
  <si>
    <r>
      <t xml:space="preserve">II.  Stanje 1. siječnja prethodne godine
     (prepravljeno) </t>
    </r>
    <r>
      <rPr>
        <sz val="8.5"/>
        <rFont val="Arial"/>
        <family val="2"/>
      </rPr>
      <t>(AOP 001 do 003)</t>
    </r>
  </si>
  <si>
    <r>
      <t>III. Sveobuhvatna dobit ili gubitak
     prethodne godine</t>
    </r>
    <r>
      <rPr>
        <sz val="8.5"/>
        <rFont val="Arial"/>
        <family val="2"/>
      </rPr>
      <t xml:space="preserve"> (AOP 006+007)</t>
    </r>
  </si>
  <si>
    <r>
      <t xml:space="preserve">IV. Transakcije s vlasnicima
      </t>
    </r>
    <r>
      <rPr>
        <sz val="8.5"/>
        <rFont val="Arial"/>
        <family val="2"/>
      </rPr>
      <t>(prethodno razdoblje) (AOP 013 do 016)</t>
    </r>
  </si>
  <si>
    <r>
      <t xml:space="preserve">V. Stanje na zadnji dan izvještajnog 
     razdoblja u prethodnoj godini
</t>
    </r>
    <r>
      <rPr>
        <sz val="8.5"/>
        <rFont val="Arial"/>
        <family val="2"/>
      </rPr>
      <t xml:space="preserve">     (AOP 004+005+012)</t>
    </r>
  </si>
  <si>
    <r>
      <t xml:space="preserve">VII. Stanje 1. siječnja tekuće godine
       (prepravljeno) </t>
    </r>
    <r>
      <rPr>
        <sz val="8.5"/>
        <rFont val="Arial"/>
        <family val="2"/>
      </rPr>
      <t>(AOP 018 do 020)</t>
    </r>
  </si>
  <si>
    <r>
      <t>VIII. Sveobuhvatna dobit ili gubitak
        tekuće godine</t>
    </r>
    <r>
      <rPr>
        <sz val="8.5"/>
        <rFont val="Arial"/>
        <family val="2"/>
      </rPr>
      <t xml:space="preserve"> (AOP 023+024)</t>
    </r>
  </si>
  <si>
    <r>
      <t xml:space="preserve">IX. Transakcije s vlasnicima
      (tekuće razdoblje) </t>
    </r>
    <r>
      <rPr>
        <sz val="8.5"/>
        <rFont val="Arial"/>
        <family val="2"/>
      </rPr>
      <t>(AOP 030 do 033)</t>
    </r>
  </si>
  <si>
    <r>
      <t xml:space="preserve">X. Stanje na zadnji dan izvještajnog
    razdoblja u tekućoj godini
</t>
    </r>
    <r>
      <rPr>
        <sz val="8.5"/>
        <rFont val="Arial"/>
        <family val="2"/>
      </rPr>
      <t xml:space="preserve">    (AOP 021+022+029)</t>
    </r>
  </si>
  <si>
    <t>Život</t>
  </si>
  <si>
    <t>Neživot</t>
  </si>
  <si>
    <t>Ukupno</t>
  </si>
  <si>
    <t xml:space="preserve">    3. Ostali plaćeni troškovi budućeg razdoblja i nedospjela naplata prihoda </t>
  </si>
  <si>
    <r>
      <t xml:space="preserve">XIV. Dobit ili gubitak obračunskog razdoblja prije poreza 
</t>
    </r>
    <r>
      <rPr>
        <sz val="8"/>
        <rFont val="Arial"/>
        <family val="2"/>
      </rPr>
      <t xml:space="preserve"> (AOP 124+133+147+148+149+150+159+167+171+174+183+191+194)</t>
    </r>
  </si>
  <si>
    <t>Tromjesečni financijski izvještaj društva za osiguranje odnosno društva za reosiguranje TFI-OSIG/RE</t>
  </si>
  <si>
    <t>(krajem izvještajnog razdoblja)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</si>
  <si>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</si>
  <si>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</si>
  <si>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</si>
  <si>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obveznik koji sastavlja konsolidirani financijski izvještaj)</t>
    </r>
  </si>
  <si>
    <t>Napomena: Podatak pod AOP oznakama 121 do 123 popunjavaju društva za osiguranje koja sastavljaju konsolidirane financijske izvještaje</t>
  </si>
  <si>
    <t>Prethodno razdoblje</t>
  </si>
  <si>
    <t>Tekuće razdoblje</t>
  </si>
  <si>
    <t>Izvještaj o sveobuhvatnoj dobiti (Račun dobiti i gubitka) - tekuće izvještajno razdoblje</t>
  </si>
  <si>
    <t>Izvještaj o sveobuhvatnoj dobiti (Račun dobiti i gubitka) - kumulativno izvještajno razdoblje</t>
  </si>
  <si>
    <t>Napomena: Podatke pod AOP 200, 201, 214 i 215 popunjavaju društva za osiguranje koja sastavljaju konsolidirane financijske izvještaje</t>
  </si>
  <si>
    <t>03276147</t>
  </si>
  <si>
    <t>080051022</t>
  </si>
  <si>
    <t>26187994862</t>
  </si>
  <si>
    <t>CROATIA osiguranje d.d.</t>
  </si>
  <si>
    <t>10 000</t>
  </si>
  <si>
    <t>ZAGREB</t>
  </si>
  <si>
    <t>www.crosig.hr</t>
  </si>
  <si>
    <t>GRAD ZAGREB</t>
  </si>
  <si>
    <t>6512</t>
  </si>
  <si>
    <t>Jelena Matijević</t>
  </si>
  <si>
    <t>01/6333-135</t>
  </si>
  <si>
    <t>01/6332-073</t>
  </si>
  <si>
    <t>Član Uprave</t>
  </si>
  <si>
    <t>Predsjednik Uprave</t>
  </si>
  <si>
    <t>B. MANJINSKI INTERES</t>
  </si>
  <si>
    <t>jelena.matijevic@crosig.hr</t>
  </si>
  <si>
    <t>DA</t>
  </si>
  <si>
    <t>Vatroslava Jagića 33</t>
  </si>
  <si>
    <t>Vanđelić Damir, Klepač Miroslav</t>
  </si>
  <si>
    <t>Miroslav Klepač</t>
  </si>
  <si>
    <t>Damir Vanđelić</t>
  </si>
  <si>
    <t>1. Financijski izvještaji (bilanca, račun dobiti i gubitka, izvještaj o novčanim tokovima, izvještaj o promjenama</t>
  </si>
  <si>
    <t>01.01.2018.</t>
  </si>
  <si>
    <t>30.06.2018.</t>
  </si>
  <si>
    <t>Stanje na dan: 30.06.2018.</t>
  </si>
  <si>
    <t>U razdoblju: 01.01.2018. do 30.06.2018.</t>
  </si>
  <si>
    <t>Za razdoblje: 01.01.2018.-30.06.2018.</t>
  </si>
  <si>
    <t>U razdoblju: 01.04.2018. do 30.06.2018.</t>
  </si>
  <si>
    <t>CROATIA PREMIUM d.o.o.</t>
  </si>
  <si>
    <t>01885880</t>
  </si>
  <si>
    <t>HISTRIA CONSTRUCT d.o.o.</t>
  </si>
  <si>
    <t>02066378</t>
  </si>
  <si>
    <t>CORE 1 d.o.o.</t>
  </si>
  <si>
    <t>04570243</t>
  </si>
  <si>
    <t>AUTO MAKSIMIR VOZILA d.o.o.</t>
  </si>
  <si>
    <t>01804812</t>
  </si>
  <si>
    <t>AK POLICA d.o.o.</t>
  </si>
  <si>
    <t>02258960</t>
  </si>
  <si>
    <t>CROATIA OSIGURANJE D.D.</t>
  </si>
  <si>
    <t>MOSTAR</t>
  </si>
  <si>
    <t>20097647</t>
  </si>
  <si>
    <t xml:space="preserve">MILENIJUM  OSIGURANJE A.D. </t>
  </si>
  <si>
    <t>BEOGRAD</t>
  </si>
  <si>
    <t>07810318</t>
  </si>
  <si>
    <t>CROATIA OSIGURANJE A.D. - ZA ŽIVOTNA OSIG.</t>
  </si>
  <si>
    <t>SKOPJE</t>
  </si>
  <si>
    <t>05920922</t>
  </si>
  <si>
    <t>CROATIA OSIGURANJE A.D. - ZA NEŽIVOTNA OSIG.</t>
  </si>
  <si>
    <t>06479570</t>
  </si>
  <si>
    <t>CROATIA OSIGURANJE MIROVINSKO DRUŠTVO D.O.O.</t>
  </si>
  <si>
    <t>01731742</t>
  </si>
  <si>
    <t>RAZNE USLUGE D.O.O. - U LIKVIDACIJI</t>
  </si>
  <si>
    <t>01892037</t>
  </si>
  <si>
    <t>CROATIA - TEHNIČKI PREGLEDI D.O.O.</t>
  </si>
  <si>
    <t>01450930</t>
  </si>
  <si>
    <t>PBZ CROATIA OSIGURANJE D.D.</t>
  </si>
  <si>
    <t>01583999</t>
  </si>
  <si>
    <t>CROATIA OSIGURANJE KREDITA D.D.</t>
  </si>
  <si>
    <t>02176165</t>
  </si>
  <si>
    <t>CO ZDRAVLJE D.O.O.</t>
  </si>
  <si>
    <t>04837550</t>
  </si>
  <si>
    <t>AGROSERVIS STP d.o.o.</t>
  </si>
  <si>
    <t>VIROVITICA</t>
  </si>
  <si>
    <t>01233033</t>
  </si>
  <si>
    <t>STRMEC PROJEKT d.o.o.</t>
  </si>
  <si>
    <t>02586649</t>
  </si>
</sst>
</file>

<file path=xl/styles.xml><?xml version="1.0" encoding="utf-8"?>
<styleSheet xmlns="http://schemas.openxmlformats.org/spreadsheetml/2006/main">
  <numFmts count="4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#,###"/>
    <numFmt numFmtId="194" formatCode="#,##0.00;[Red]#,##0.0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#,###.0"/>
    <numFmt numFmtId="200" formatCode="#,###.00"/>
    <numFmt numFmtId="201" formatCode="#,###.000"/>
    <numFmt numFmtId="202" formatCode="#,###.0000"/>
    <numFmt numFmtId="203" formatCode="[$-41A]d\.\ mmmm\ yyyy\."/>
  </numFmts>
  <fonts count="56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 Rounded MT Bold"/>
      <family val="2"/>
    </font>
    <font>
      <b/>
      <sz val="9"/>
      <color indexed="8"/>
      <name val="Arial Rounded MT Bold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u val="single"/>
      <sz val="9"/>
      <color indexed="8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>
        <color indexed="8"/>
      </left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double">
        <color indexed="8"/>
      </bottom>
    </border>
    <border>
      <left style="thin"/>
      <right style="thin"/>
      <top style="double">
        <color indexed="8"/>
      </top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double"/>
    </border>
    <border>
      <left style="thin"/>
      <right style="thin"/>
      <top style="double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>
        <color indexed="8"/>
      </right>
      <top style="hair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hair">
        <color indexed="8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12" fillId="0" borderId="0">
      <alignment vertical="top"/>
      <protection/>
    </xf>
    <xf numFmtId="0" fontId="12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12" fillId="0" borderId="0">
      <alignment vertical="top"/>
      <protection/>
    </xf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327">
    <xf numFmtId="0" fontId="0" fillId="0" borderId="0" xfId="0" applyAlignment="1">
      <alignment/>
    </xf>
    <xf numFmtId="167" fontId="6" fillId="0" borderId="10" xfId="0" applyNumberFormat="1" applyFont="1" applyFill="1" applyBorder="1" applyAlignment="1">
      <alignment horizontal="center" vertical="center"/>
    </xf>
    <xf numFmtId="167" fontId="6" fillId="0" borderId="11" xfId="0" applyNumberFormat="1" applyFont="1" applyFill="1" applyBorder="1" applyAlignment="1">
      <alignment horizontal="center" vertical="center"/>
    </xf>
    <xf numFmtId="0" fontId="0" fillId="0" borderId="0" xfId="60" applyFont="1" applyAlignment="1">
      <alignment/>
      <protection/>
    </xf>
    <xf numFmtId="0" fontId="14" fillId="0" borderId="12" xfId="60" applyFont="1" applyFill="1" applyBorder="1" applyAlignment="1" applyProtection="1">
      <alignment horizontal="center" vertical="center"/>
      <protection hidden="1" locked="0"/>
    </xf>
    <xf numFmtId="0" fontId="13" fillId="0" borderId="0" xfId="60" applyFont="1" applyFill="1" applyBorder="1" applyAlignment="1" applyProtection="1">
      <alignment horizontal="left" vertical="center"/>
      <protection hidden="1"/>
    </xf>
    <xf numFmtId="0" fontId="16" fillId="0" borderId="0" xfId="60" applyNumberFormat="1" applyFont="1" applyFill="1" applyBorder="1" applyAlignment="1" applyProtection="1">
      <alignment horizontal="right" vertical="center" shrinkToFit="1"/>
      <protection hidden="1" locked="0"/>
    </xf>
    <xf numFmtId="0" fontId="16" fillId="0" borderId="0" xfId="60" applyFont="1" applyFill="1" applyBorder="1" applyAlignment="1" applyProtection="1">
      <alignment horizontal="left" vertical="center"/>
      <protection hidden="1"/>
    </xf>
    <xf numFmtId="0" fontId="14" fillId="0" borderId="0" xfId="60" applyFont="1" applyFill="1" applyBorder="1" applyProtection="1">
      <alignment vertical="top"/>
      <protection hidden="1"/>
    </xf>
    <xf numFmtId="0" fontId="14" fillId="0" borderId="0" xfId="60" applyFont="1">
      <alignment vertical="top"/>
      <protection/>
    </xf>
    <xf numFmtId="0" fontId="3" fillId="0" borderId="0" xfId="60" applyFont="1" applyAlignment="1">
      <alignment/>
      <protection/>
    </xf>
    <xf numFmtId="0" fontId="14" fillId="0" borderId="0" xfId="60" applyFont="1" applyAlignment="1">
      <alignment/>
      <protection/>
    </xf>
    <xf numFmtId="0" fontId="0" fillId="0" borderId="0" xfId="0" applyFont="1" applyFill="1" applyAlignment="1">
      <alignment/>
    </xf>
    <xf numFmtId="167" fontId="6" fillId="0" borderId="13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 wrapText="1"/>
    </xf>
    <xf numFmtId="0" fontId="14" fillId="0" borderId="0" xfId="61" applyFont="1" applyFill="1" applyBorder="1" applyAlignment="1" applyProtection="1">
      <alignment/>
      <protection hidden="1"/>
    </xf>
    <xf numFmtId="0" fontId="1" fillId="0" borderId="0" xfId="61" applyFont="1" applyFill="1" applyAlignment="1">
      <alignment vertical="top"/>
      <protection/>
    </xf>
    <xf numFmtId="0" fontId="1" fillId="0" borderId="0" xfId="61" applyFont="1" applyFill="1" applyBorder="1" applyAlignment="1">
      <alignment vertical="top"/>
      <protection/>
    </xf>
    <xf numFmtId="0" fontId="0" fillId="0" borderId="0" xfId="60" applyFont="1" applyFill="1" applyAlignment="1">
      <alignment/>
      <protection/>
    </xf>
    <xf numFmtId="0" fontId="14" fillId="0" borderId="15" xfId="60" applyFont="1" applyFill="1" applyBorder="1" applyProtection="1">
      <alignment vertical="top"/>
      <protection hidden="1"/>
    </xf>
    <xf numFmtId="0" fontId="14" fillId="0" borderId="15" xfId="60" applyFont="1" applyFill="1" applyBorder="1">
      <alignment vertical="top"/>
      <protection/>
    </xf>
    <xf numFmtId="0" fontId="14" fillId="0" borderId="0" xfId="60" applyFont="1" applyFill="1" applyBorder="1" applyAlignment="1" applyProtection="1">
      <alignment vertical="center"/>
      <protection hidden="1"/>
    </xf>
    <xf numFmtId="0" fontId="0" fillId="0" borderId="0" xfId="60" applyFont="1" applyBorder="1" applyAlignment="1">
      <alignment/>
      <protection/>
    </xf>
    <xf numFmtId="0" fontId="14" fillId="0" borderId="0" xfId="60" applyFont="1" applyFill="1" applyBorder="1" applyAlignment="1" applyProtection="1">
      <alignment/>
      <protection hidden="1"/>
    </xf>
    <xf numFmtId="0" fontId="13" fillId="0" borderId="0" xfId="60" applyFont="1" applyFill="1" applyBorder="1" applyAlignment="1" applyProtection="1">
      <alignment horizontal="right" vertical="center"/>
      <protection hidden="1" locked="0"/>
    </xf>
    <xf numFmtId="0" fontId="14" fillId="0" borderId="0" xfId="66" applyFont="1" applyFill="1" applyBorder="1" applyAlignment="1" applyProtection="1">
      <alignment vertical="center"/>
      <protection hidden="1"/>
    </xf>
    <xf numFmtId="0" fontId="14" fillId="0" borderId="0" xfId="60" applyFont="1" applyFill="1" applyBorder="1" applyAlignment="1" applyProtection="1">
      <alignment horizontal="left"/>
      <protection hidden="1"/>
    </xf>
    <xf numFmtId="0" fontId="14" fillId="0" borderId="0" xfId="60" applyFont="1" applyFill="1" applyBorder="1">
      <alignment vertical="top"/>
      <protection/>
    </xf>
    <xf numFmtId="0" fontId="0" fillId="0" borderId="0" xfId="60" applyFont="1" applyFill="1" applyBorder="1" applyAlignment="1">
      <alignment/>
      <protection/>
    </xf>
    <xf numFmtId="0" fontId="13" fillId="0" borderId="0" xfId="60" applyFont="1" applyFill="1" applyBorder="1" applyAlignment="1" applyProtection="1">
      <alignment vertical="center"/>
      <protection hidden="1"/>
    </xf>
    <xf numFmtId="0" fontId="8" fillId="0" borderId="16" xfId="60" applyFont="1" applyBorder="1" applyAlignment="1">
      <alignment/>
      <protection/>
    </xf>
    <xf numFmtId="0" fontId="8" fillId="33" borderId="17" xfId="0" applyFont="1" applyFill="1" applyBorder="1" applyAlignment="1">
      <alignment horizontal="center" vertical="top" wrapText="1"/>
    </xf>
    <xf numFmtId="0" fontId="0" fillId="33" borderId="0" xfId="0" applyFont="1" applyFill="1" applyAlignment="1">
      <alignment/>
    </xf>
    <xf numFmtId="0" fontId="0" fillId="33" borderId="17" xfId="0" applyFont="1" applyFill="1" applyBorder="1" applyAlignment="1">
      <alignment horizontal="center" vertical="top" wrapText="1"/>
    </xf>
    <xf numFmtId="0" fontId="0" fillId="33" borderId="17" xfId="0" applyFont="1" applyFill="1" applyBorder="1" applyAlignment="1">
      <alignment horizontal="center" wrapText="1"/>
    </xf>
    <xf numFmtId="0" fontId="14" fillId="0" borderId="0" xfId="60" applyFont="1" applyFill="1" applyBorder="1" applyAlignment="1" applyProtection="1">
      <alignment horizontal="right" vertical="top" wrapText="1"/>
      <protection hidden="1"/>
    </xf>
    <xf numFmtId="0" fontId="1" fillId="33" borderId="17" xfId="0" applyFont="1" applyFill="1" applyBorder="1" applyAlignment="1">
      <alignment horizontal="right"/>
    </xf>
    <xf numFmtId="0" fontId="0" fillId="0" borderId="0" xfId="57" applyFill="1" applyBorder="1">
      <alignment/>
      <protection/>
    </xf>
    <xf numFmtId="0" fontId="0" fillId="0" borderId="0" xfId="57" applyFill="1">
      <alignment/>
      <protection/>
    </xf>
    <xf numFmtId="0" fontId="7" fillId="33" borderId="17" xfId="57" applyFont="1" applyFill="1" applyBorder="1" applyAlignment="1" applyProtection="1">
      <alignment horizontal="right" vertical="top" wrapText="1"/>
      <protection hidden="1"/>
    </xf>
    <xf numFmtId="0" fontId="0" fillId="33" borderId="17" xfId="57" applyFill="1" applyBorder="1" applyAlignment="1" applyProtection="1">
      <alignment horizontal="right" vertical="top" wrapText="1"/>
      <protection hidden="1"/>
    </xf>
    <xf numFmtId="0" fontId="6" fillId="0" borderId="14" xfId="57" applyFont="1" applyFill="1" applyBorder="1" applyAlignment="1" applyProtection="1">
      <alignment horizontal="center" vertical="center" wrapText="1"/>
      <protection hidden="1"/>
    </xf>
    <xf numFmtId="0" fontId="6" fillId="0" borderId="14" xfId="57" applyFont="1" applyFill="1" applyBorder="1" applyAlignment="1" applyProtection="1">
      <alignment horizontal="center" vertical="center"/>
      <protection hidden="1"/>
    </xf>
    <xf numFmtId="167" fontId="6" fillId="0" borderId="18" xfId="57" applyNumberFormat="1" applyFont="1" applyFill="1" applyBorder="1" applyAlignment="1">
      <alignment horizontal="center" vertical="center"/>
      <protection/>
    </xf>
    <xf numFmtId="167" fontId="6" fillId="0" borderId="19" xfId="57" applyNumberFormat="1" applyFont="1" applyFill="1" applyBorder="1" applyAlignment="1">
      <alignment horizontal="center" vertical="center"/>
      <protection/>
    </xf>
    <xf numFmtId="193" fontId="1" fillId="0" borderId="20" xfId="57" applyNumberFormat="1" applyFont="1" applyFill="1" applyBorder="1" applyAlignment="1" applyProtection="1">
      <alignment horizontal="right" vertical="center" shrinkToFit="1"/>
      <protection locked="0"/>
    </xf>
    <xf numFmtId="193" fontId="1" fillId="0" borderId="21" xfId="57" applyNumberFormat="1" applyFont="1" applyFill="1" applyBorder="1" applyAlignment="1" applyProtection="1">
      <alignment horizontal="right" vertical="center" shrinkToFit="1"/>
      <protection locked="0"/>
    </xf>
    <xf numFmtId="193" fontId="1" fillId="0" borderId="22" xfId="57" applyNumberFormat="1" applyFont="1" applyFill="1" applyBorder="1" applyAlignment="1" applyProtection="1">
      <alignment horizontal="right" vertical="center" shrinkToFit="1"/>
      <protection hidden="1"/>
    </xf>
    <xf numFmtId="3" fontId="1" fillId="0" borderId="22" xfId="57" applyNumberFormat="1" applyFont="1" applyFill="1" applyBorder="1" applyAlignment="1" applyProtection="1">
      <alignment horizontal="right" vertical="center" shrinkToFit="1"/>
      <protection hidden="1"/>
    </xf>
    <xf numFmtId="193" fontId="1" fillId="0" borderId="20" xfId="57" applyNumberFormat="1" applyFont="1" applyFill="1" applyBorder="1" applyAlignment="1" applyProtection="1">
      <alignment horizontal="right" vertical="center" shrinkToFit="1"/>
      <protection hidden="1"/>
    </xf>
    <xf numFmtId="193" fontId="1" fillId="0" borderId="21" xfId="57" applyNumberFormat="1" applyFont="1" applyFill="1" applyBorder="1" applyAlignment="1" applyProtection="1">
      <alignment horizontal="right" vertical="center" shrinkToFit="1"/>
      <protection hidden="1"/>
    </xf>
    <xf numFmtId="167" fontId="6" fillId="0" borderId="23" xfId="57" applyNumberFormat="1" applyFont="1" applyFill="1" applyBorder="1" applyAlignment="1">
      <alignment horizontal="center" vertical="center"/>
      <protection/>
    </xf>
    <xf numFmtId="193" fontId="1" fillId="0" borderId="24" xfId="57" applyNumberFormat="1" applyFont="1" applyFill="1" applyBorder="1" applyAlignment="1" applyProtection="1">
      <alignment horizontal="right" vertical="center" shrinkToFit="1"/>
      <protection locked="0"/>
    </xf>
    <xf numFmtId="193" fontId="1" fillId="0" borderId="25" xfId="57" applyNumberFormat="1" applyFont="1" applyFill="1" applyBorder="1" applyAlignment="1" applyProtection="1">
      <alignment horizontal="right" vertical="center" shrinkToFit="1"/>
      <protection locked="0"/>
    </xf>
    <xf numFmtId="193" fontId="1" fillId="0" borderId="26" xfId="57" applyNumberFormat="1" applyFont="1" applyFill="1" applyBorder="1" applyAlignment="1" applyProtection="1">
      <alignment horizontal="right" vertical="center" shrinkToFit="1"/>
      <protection hidden="1"/>
    </xf>
    <xf numFmtId="167" fontId="6" fillId="0" borderId="27" xfId="57" applyNumberFormat="1" applyFont="1" applyFill="1" applyBorder="1" applyAlignment="1">
      <alignment horizontal="center" vertical="center"/>
      <protection/>
    </xf>
    <xf numFmtId="0" fontId="1" fillId="0" borderId="17" xfId="57" applyFont="1" applyFill="1" applyBorder="1" applyAlignment="1">
      <alignment vertical="center"/>
      <protection/>
    </xf>
    <xf numFmtId="0" fontId="0" fillId="0" borderId="17" xfId="57" applyFont="1" applyFill="1" applyBorder="1" applyAlignment="1" applyProtection="1">
      <alignment vertical="top" wrapText="1"/>
      <protection hidden="1"/>
    </xf>
    <xf numFmtId="0" fontId="0" fillId="0" borderId="17" xfId="57" applyFont="1" applyFill="1" applyBorder="1" applyAlignment="1" applyProtection="1">
      <alignment horizontal="center" vertical="top" wrapText="1"/>
      <protection hidden="1"/>
    </xf>
    <xf numFmtId="0" fontId="8" fillId="0" borderId="17" xfId="57" applyFont="1" applyFill="1" applyBorder="1" applyAlignment="1" applyProtection="1">
      <alignment horizontal="center" vertical="top" wrapText="1"/>
      <protection hidden="1"/>
    </xf>
    <xf numFmtId="0" fontId="8" fillId="33" borderId="17" xfId="57" applyFont="1" applyFill="1" applyBorder="1" applyAlignment="1" applyProtection="1">
      <alignment horizontal="center" vertical="top" wrapText="1"/>
      <protection hidden="1"/>
    </xf>
    <xf numFmtId="0" fontId="0" fillId="33" borderId="17" xfId="57" applyFont="1" applyFill="1" applyBorder="1" applyAlignment="1" applyProtection="1">
      <alignment horizontal="center" vertical="top" wrapText="1"/>
      <protection hidden="1"/>
    </xf>
    <xf numFmtId="0" fontId="0" fillId="33" borderId="17" xfId="57" applyFont="1" applyFill="1" applyBorder="1" applyAlignment="1" applyProtection="1">
      <alignment vertical="top" wrapText="1"/>
      <protection hidden="1"/>
    </xf>
    <xf numFmtId="0" fontId="1" fillId="33" borderId="17" xfId="57" applyFont="1" applyFill="1" applyBorder="1" applyAlignment="1">
      <alignment vertical="center"/>
      <protection/>
    </xf>
    <xf numFmtId="0" fontId="8" fillId="33" borderId="17" xfId="57" applyFont="1" applyFill="1" applyBorder="1" applyAlignment="1">
      <alignment horizontal="right" vertical="top" wrapText="1"/>
      <protection/>
    </xf>
    <xf numFmtId="0" fontId="0" fillId="33" borderId="0" xfId="57" applyFont="1" applyFill="1" applyBorder="1" applyAlignment="1">
      <alignment horizontal="right" vertical="top" wrapText="1"/>
      <protection/>
    </xf>
    <xf numFmtId="0" fontId="0" fillId="33" borderId="0" xfId="57" applyFont="1" applyFill="1" applyBorder="1" applyAlignment="1">
      <alignment horizontal="right" wrapText="1"/>
      <protection/>
    </xf>
    <xf numFmtId="0" fontId="1" fillId="33" borderId="0" xfId="57" applyFont="1" applyFill="1" applyBorder="1" applyAlignment="1">
      <alignment horizontal="right" vertical="center"/>
      <protection/>
    </xf>
    <xf numFmtId="0" fontId="6" fillId="0" borderId="14" xfId="57" applyFont="1" applyFill="1" applyBorder="1" applyAlignment="1">
      <alignment horizontal="center" vertical="center" wrapText="1"/>
      <protection/>
    </xf>
    <xf numFmtId="49" fontId="6" fillId="0" borderId="14" xfId="57" applyNumberFormat="1" applyFont="1" applyFill="1" applyBorder="1" applyAlignment="1">
      <alignment horizontal="center" vertical="center"/>
      <protection/>
    </xf>
    <xf numFmtId="49" fontId="6" fillId="0" borderId="14" xfId="57" applyNumberFormat="1" applyFont="1" applyFill="1" applyBorder="1" applyAlignment="1" applyProtection="1">
      <alignment horizontal="center" vertical="center"/>
      <protection hidden="1"/>
    </xf>
    <xf numFmtId="167" fontId="2" fillId="0" borderId="28" xfId="57" applyNumberFormat="1" applyFont="1" applyFill="1" applyBorder="1" applyAlignment="1">
      <alignment horizontal="center" vertical="center"/>
      <protection/>
    </xf>
    <xf numFmtId="167" fontId="2" fillId="0" borderId="19" xfId="57" applyNumberFormat="1" applyFont="1" applyFill="1" applyBorder="1" applyAlignment="1">
      <alignment horizontal="center" vertical="center"/>
      <protection/>
    </xf>
    <xf numFmtId="167" fontId="2" fillId="0" borderId="29" xfId="57" applyNumberFormat="1" applyFont="1" applyFill="1" applyBorder="1" applyAlignment="1">
      <alignment horizontal="center" vertical="center"/>
      <protection/>
    </xf>
    <xf numFmtId="167" fontId="2" fillId="0" borderId="30" xfId="57" applyNumberFormat="1" applyFont="1" applyFill="1" applyBorder="1" applyAlignment="1">
      <alignment horizontal="center" vertical="center"/>
      <protection/>
    </xf>
    <xf numFmtId="167" fontId="2" fillId="0" borderId="23" xfId="57" applyNumberFormat="1" applyFont="1" applyFill="1" applyBorder="1" applyAlignment="1">
      <alignment horizontal="center" vertical="center"/>
      <protection/>
    </xf>
    <xf numFmtId="193" fontId="1" fillId="0" borderId="20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31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32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32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20" xfId="0" applyNumberFormat="1" applyFont="1" applyFill="1" applyBorder="1" applyAlignment="1" applyProtection="1">
      <alignment horizontal="right" vertical="center" shrinkToFit="1"/>
      <protection locked="0"/>
    </xf>
    <xf numFmtId="3" fontId="1" fillId="0" borderId="24" xfId="0" applyNumberFormat="1" applyFont="1" applyFill="1" applyBorder="1" applyAlignment="1" applyProtection="1">
      <alignment horizontal="right" vertical="center" shrinkToFit="1"/>
      <protection locked="0"/>
    </xf>
    <xf numFmtId="3" fontId="1" fillId="0" borderId="31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22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26" xfId="0" applyNumberFormat="1" applyFont="1" applyFill="1" applyBorder="1" applyAlignment="1" applyProtection="1">
      <alignment horizontal="right" vertical="center" shrinkToFit="1"/>
      <protection hidden="1"/>
    </xf>
    <xf numFmtId="193" fontId="0" fillId="0" borderId="18" xfId="0" applyNumberFormat="1" applyFont="1" applyFill="1" applyBorder="1" applyAlignment="1" applyProtection="1">
      <alignment horizontal="right" vertical="center" shrinkToFit="1"/>
      <protection locked="0"/>
    </xf>
    <xf numFmtId="193" fontId="0" fillId="0" borderId="19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33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21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34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35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36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26" xfId="57" applyNumberFormat="1" applyFont="1" applyFill="1" applyBorder="1" applyAlignment="1" applyProtection="1">
      <alignment horizontal="right" vertical="center" shrinkToFit="1"/>
      <protection locked="0"/>
    </xf>
    <xf numFmtId="193" fontId="1" fillId="0" borderId="20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21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24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25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37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38" xfId="0" applyNumberFormat="1" applyFont="1" applyFill="1" applyBorder="1" applyAlignment="1" applyProtection="1">
      <alignment horizontal="right" vertical="center" shrinkToFit="1"/>
      <protection locked="0"/>
    </xf>
    <xf numFmtId="3" fontId="1" fillId="0" borderId="25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16" xfId="60" applyFont="1" applyBorder="1" applyAlignment="1">
      <alignment/>
      <protection/>
    </xf>
    <xf numFmtId="14" fontId="13" fillId="0" borderId="39" xfId="60" applyNumberFormat="1" applyFont="1" applyFill="1" applyBorder="1" applyAlignment="1" applyProtection="1">
      <alignment horizontal="center" vertical="center"/>
      <protection hidden="1" locked="0"/>
    </xf>
    <xf numFmtId="0" fontId="14" fillId="0" borderId="0" xfId="60" applyFont="1" applyFill="1" applyBorder="1" applyAlignment="1" applyProtection="1">
      <alignment horizontal="left" vertical="center" wrapText="1"/>
      <protection hidden="1"/>
    </xf>
    <xf numFmtId="0" fontId="14" fillId="0" borderId="0" xfId="60" applyFont="1" applyFill="1" applyBorder="1" applyAlignment="1" applyProtection="1">
      <alignment horizontal="center" vertical="center" wrapText="1"/>
      <protection hidden="1"/>
    </xf>
    <xf numFmtId="0" fontId="0" fillId="33" borderId="17" xfId="57" applyFill="1" applyBorder="1" applyAlignment="1" applyProtection="1">
      <alignment horizontal="right" vertical="top" wrapText="1"/>
      <protection hidden="1"/>
    </xf>
    <xf numFmtId="193" fontId="1" fillId="0" borderId="19" xfId="0" applyNumberFormat="1" applyFont="1" applyFill="1" applyBorder="1" applyAlignment="1" applyProtection="1">
      <alignment vertical="center" shrinkToFit="1"/>
      <protection locked="0"/>
    </xf>
    <xf numFmtId="193" fontId="1" fillId="0" borderId="23" xfId="0" applyNumberFormat="1" applyFont="1" applyFill="1" applyBorder="1" applyAlignment="1" applyProtection="1">
      <alignment vertical="center" shrinkToFit="1"/>
      <protection hidden="1"/>
    </xf>
    <xf numFmtId="193" fontId="1" fillId="0" borderId="40" xfId="57" applyNumberFormat="1" applyFont="1" applyFill="1" applyBorder="1" applyAlignment="1" applyProtection="1">
      <alignment horizontal="right" vertical="center" shrinkToFit="1"/>
      <protection locked="0"/>
    </xf>
    <xf numFmtId="193" fontId="1" fillId="0" borderId="40" xfId="57" applyNumberFormat="1" applyFont="1" applyFill="1" applyBorder="1" applyAlignment="1" applyProtection="1">
      <alignment horizontal="right" vertical="center" shrinkToFit="1"/>
      <protection hidden="1"/>
    </xf>
    <xf numFmtId="193" fontId="1" fillId="0" borderId="40" xfId="0" applyNumberFormat="1" applyFont="1" applyFill="1" applyBorder="1" applyAlignment="1" applyProtection="1">
      <alignment horizontal="right" vertical="center" shrinkToFit="1"/>
      <protection locked="0"/>
    </xf>
    <xf numFmtId="0" fontId="0" fillId="33" borderId="17" xfId="57" applyFont="1" applyFill="1" applyBorder="1" applyAlignment="1" applyProtection="1">
      <alignment horizontal="right" vertical="top" wrapText="1"/>
      <protection hidden="1"/>
    </xf>
    <xf numFmtId="0" fontId="6" fillId="33" borderId="41" xfId="57" applyFont="1" applyFill="1" applyBorder="1" applyAlignment="1">
      <alignment vertical="center" wrapText="1"/>
      <protection/>
    </xf>
    <xf numFmtId="0" fontId="1" fillId="33" borderId="42" xfId="57" applyFont="1" applyFill="1" applyBorder="1" applyAlignment="1">
      <alignment vertical="center"/>
      <protection/>
    </xf>
    <xf numFmtId="3" fontId="1" fillId="33" borderId="42" xfId="57" applyNumberFormat="1" applyFont="1" applyFill="1" applyBorder="1" applyAlignment="1">
      <alignment vertical="center"/>
      <protection/>
    </xf>
    <xf numFmtId="3" fontId="1" fillId="33" borderId="17" xfId="57" applyNumberFormat="1" applyFont="1" applyFill="1" applyBorder="1" applyAlignment="1">
      <alignment vertical="center"/>
      <protection/>
    </xf>
    <xf numFmtId="3" fontId="1" fillId="33" borderId="43" xfId="57" applyNumberFormat="1" applyFont="1" applyFill="1" applyBorder="1" applyAlignment="1">
      <alignment vertical="center"/>
      <protection/>
    </xf>
    <xf numFmtId="4" fontId="0" fillId="0" borderId="0" xfId="57" applyNumberFormat="1" applyFill="1">
      <alignment/>
      <protection/>
    </xf>
    <xf numFmtId="0" fontId="14" fillId="0" borderId="0" xfId="60" applyFont="1" applyFill="1" applyBorder="1" applyAlignment="1" applyProtection="1">
      <alignment horizontal="center" vertical="top"/>
      <protection hidden="1"/>
    </xf>
    <xf numFmtId="0" fontId="14" fillId="0" borderId="0" xfId="60" applyFont="1" applyFill="1" applyBorder="1" applyAlignment="1" applyProtection="1">
      <alignment horizontal="center"/>
      <protection hidden="1"/>
    </xf>
    <xf numFmtId="3" fontId="1" fillId="0" borderId="44" xfId="57" applyNumberFormat="1" applyFont="1" applyFill="1" applyBorder="1" applyAlignment="1" applyProtection="1">
      <alignment horizontal="right" vertical="center" shrinkToFit="1"/>
      <protection hidden="1"/>
    </xf>
    <xf numFmtId="3" fontId="1" fillId="0" borderId="45" xfId="57" applyNumberFormat="1" applyFont="1" applyFill="1" applyBorder="1" applyAlignment="1" applyProtection="1">
      <alignment horizontal="right" vertical="center" shrinkToFit="1"/>
      <protection hidden="1"/>
    </xf>
    <xf numFmtId="193" fontId="1" fillId="0" borderId="31" xfId="57" applyNumberFormat="1" applyFont="1" applyFill="1" applyBorder="1" applyAlignment="1" applyProtection="1">
      <alignment horizontal="right" vertical="center" shrinkToFit="1"/>
      <protection hidden="1"/>
    </xf>
    <xf numFmtId="3" fontId="1" fillId="0" borderId="31" xfId="57" applyNumberFormat="1" applyFont="1" applyFill="1" applyBorder="1" applyAlignment="1" applyProtection="1">
      <alignment horizontal="right" vertical="center" shrinkToFit="1"/>
      <protection hidden="1"/>
    </xf>
    <xf numFmtId="193" fontId="1" fillId="0" borderId="22" xfId="57" applyNumberFormat="1" applyFont="1" applyFill="1" applyBorder="1" applyAlignment="1">
      <alignment horizontal="right" vertical="center" shrinkToFit="1"/>
      <protection/>
    </xf>
    <xf numFmtId="193" fontId="0" fillId="0" borderId="18" xfId="0" applyNumberFormat="1" applyFont="1" applyFill="1" applyBorder="1" applyAlignment="1" applyProtection="1">
      <alignment horizontal="right" vertical="center" shrinkToFit="1"/>
      <protection hidden="1"/>
    </xf>
    <xf numFmtId="193" fontId="0" fillId="0" borderId="19" xfId="0" applyNumberFormat="1" applyFont="1" applyFill="1" applyBorder="1" applyAlignment="1" applyProtection="1">
      <alignment horizontal="right" vertical="center" shrinkToFit="1"/>
      <protection hidden="1"/>
    </xf>
    <xf numFmtId="193" fontId="0" fillId="0" borderId="46" xfId="0" applyNumberFormat="1" applyFont="1" applyFill="1" applyBorder="1" applyAlignment="1" applyProtection="1">
      <alignment horizontal="right" vertical="center" shrinkToFit="1"/>
      <protection hidden="1"/>
    </xf>
    <xf numFmtId="193" fontId="0" fillId="0" borderId="47" xfId="0" applyNumberFormat="1" applyFont="1" applyFill="1" applyBorder="1" applyAlignment="1" applyProtection="1">
      <alignment horizontal="right" vertical="center" shrinkToFit="1"/>
      <protection locked="0"/>
    </xf>
    <xf numFmtId="193" fontId="0" fillId="0" borderId="47" xfId="0" applyNumberFormat="1" applyFont="1" applyFill="1" applyBorder="1" applyAlignment="1" applyProtection="1">
      <alignment horizontal="right" vertical="center" shrinkToFit="1"/>
      <protection hidden="1"/>
    </xf>
    <xf numFmtId="193" fontId="0" fillId="0" borderId="23" xfId="0" applyNumberFormat="1" applyFont="1" applyFill="1" applyBorder="1" applyAlignment="1" applyProtection="1">
      <alignment horizontal="right" vertical="center" shrinkToFit="1"/>
      <protection hidden="1"/>
    </xf>
    <xf numFmtId="0" fontId="16" fillId="0" borderId="0" xfId="60" applyFont="1" applyFill="1" applyBorder="1" applyAlignment="1" applyProtection="1">
      <alignment horizontal="right" vertical="center" wrapText="1"/>
      <protection hidden="1"/>
    </xf>
    <xf numFmtId="0" fontId="16" fillId="0" borderId="0" xfId="60" applyFont="1" applyFill="1" applyBorder="1" applyAlignment="1" applyProtection="1">
      <alignment horizontal="right"/>
      <protection hidden="1"/>
    </xf>
    <xf numFmtId="0" fontId="14" fillId="0" borderId="0" xfId="60" applyFont="1" applyFill="1" applyBorder="1" applyAlignment="1" applyProtection="1">
      <alignment horizontal="right" vertical="center"/>
      <protection hidden="1"/>
    </xf>
    <xf numFmtId="0" fontId="14" fillId="0" borderId="0" xfId="60" applyFont="1" applyFill="1" applyBorder="1" applyAlignment="1" applyProtection="1">
      <alignment wrapText="1"/>
      <protection hidden="1"/>
    </xf>
    <xf numFmtId="0" fontId="14" fillId="0" borderId="0" xfId="60" applyFont="1" applyFill="1" applyBorder="1" applyAlignment="1" applyProtection="1">
      <alignment horizontal="right"/>
      <protection hidden="1"/>
    </xf>
    <xf numFmtId="0" fontId="14" fillId="0" borderId="0" xfId="60" applyFont="1" applyFill="1" applyBorder="1" applyAlignment="1" applyProtection="1">
      <alignment horizontal="right" wrapText="1"/>
      <protection hidden="1"/>
    </xf>
    <xf numFmtId="0" fontId="14" fillId="0" borderId="0" xfId="60" applyFont="1" applyFill="1" applyBorder="1" applyAlignment="1">
      <alignment horizontal="left" vertical="center"/>
      <protection/>
    </xf>
    <xf numFmtId="0" fontId="14" fillId="0" borderId="0" xfId="60" applyFont="1" applyFill="1" applyBorder="1" applyAlignment="1" applyProtection="1">
      <alignment vertical="top"/>
      <protection hidden="1"/>
    </xf>
    <xf numFmtId="1" fontId="13" fillId="0" borderId="39" xfId="60" applyNumberFormat="1" applyFont="1" applyFill="1" applyBorder="1" applyAlignment="1" applyProtection="1">
      <alignment horizontal="center" vertical="center"/>
      <protection hidden="1" locked="0"/>
    </xf>
    <xf numFmtId="0" fontId="13" fillId="0" borderId="39" xfId="60" applyFont="1" applyFill="1" applyBorder="1" applyAlignment="1" applyProtection="1">
      <alignment horizontal="center" vertical="center"/>
      <protection hidden="1" locked="0"/>
    </xf>
    <xf numFmtId="0" fontId="13" fillId="0" borderId="0" xfId="60" applyFont="1" applyFill="1" applyBorder="1" applyAlignment="1" applyProtection="1">
      <alignment vertical="top"/>
      <protection hidden="1"/>
    </xf>
    <xf numFmtId="49" fontId="13" fillId="0" borderId="39" xfId="60" applyNumberFormat="1" applyFont="1" applyFill="1" applyBorder="1" applyAlignment="1" applyProtection="1">
      <alignment horizontal="right" vertical="center"/>
      <protection hidden="1" locked="0"/>
    </xf>
    <xf numFmtId="0" fontId="14" fillId="0" borderId="0" xfId="60" applyFont="1" applyFill="1" applyBorder="1" applyAlignment="1" applyProtection="1">
      <alignment horizontal="left" vertical="top" wrapText="1"/>
      <protection hidden="1"/>
    </xf>
    <xf numFmtId="0" fontId="14" fillId="0" borderId="0" xfId="60" applyFont="1" applyFill="1" applyBorder="1" applyAlignment="1">
      <alignment horizontal="center"/>
      <protection/>
    </xf>
    <xf numFmtId="0" fontId="14" fillId="0" borderId="0" xfId="60" applyFont="1" applyFill="1" applyBorder="1" applyAlignment="1" applyProtection="1">
      <alignment horizontal="center" vertical="center"/>
      <protection hidden="1" locked="0"/>
    </xf>
    <xf numFmtId="0" fontId="14" fillId="0" borderId="0" xfId="60" applyFont="1" applyFill="1" applyBorder="1" applyAlignment="1" applyProtection="1">
      <alignment vertical="top" wrapText="1"/>
      <protection hidden="1"/>
    </xf>
    <xf numFmtId="0" fontId="14" fillId="0" borderId="0" xfId="60" applyFont="1" applyFill="1" applyBorder="1" applyAlignment="1" applyProtection="1">
      <alignment horizontal="left" vertical="top" indent="2"/>
      <protection hidden="1"/>
    </xf>
    <xf numFmtId="0" fontId="13" fillId="0" borderId="0" xfId="66" applyFont="1" applyFill="1" applyBorder="1" applyAlignment="1" applyProtection="1">
      <alignment horizontal="right" vertical="center"/>
      <protection hidden="1" locked="0"/>
    </xf>
    <xf numFmtId="49" fontId="13" fillId="0" borderId="0" xfId="66" applyNumberFormat="1" applyFont="1" applyFill="1" applyBorder="1" applyAlignment="1" applyProtection="1">
      <alignment horizontal="center" vertical="center"/>
      <protection hidden="1" locked="0"/>
    </xf>
    <xf numFmtId="0" fontId="14" fillId="0" borderId="0" xfId="60" applyFont="1" applyFill="1" applyBorder="1" applyAlignment="1" applyProtection="1">
      <alignment horizontal="left" vertical="top" wrapText="1" indent="2"/>
      <protection hidden="1"/>
    </xf>
    <xf numFmtId="0" fontId="14" fillId="0" borderId="0" xfId="60" applyFont="1" applyFill="1" applyBorder="1" applyAlignment="1" applyProtection="1">
      <alignment horizontal="right" vertical="top"/>
      <protection hidden="1"/>
    </xf>
    <xf numFmtId="0" fontId="14" fillId="0" borderId="0" xfId="66" applyFont="1" applyFill="1" applyBorder="1" applyAlignment="1">
      <alignment/>
      <protection/>
    </xf>
    <xf numFmtId="0" fontId="14" fillId="0" borderId="0" xfId="60" applyFont="1" applyFill="1" applyBorder="1" applyAlignment="1" applyProtection="1">
      <alignment horizontal="left" vertical="top"/>
      <protection hidden="1"/>
    </xf>
    <xf numFmtId="0" fontId="14" fillId="0" borderId="16" xfId="60" applyFont="1" applyFill="1" applyBorder="1" applyProtection="1">
      <alignment vertical="top"/>
      <protection hidden="1"/>
    </xf>
    <xf numFmtId="0" fontId="14" fillId="0" borderId="0" xfId="60" applyFont="1" applyFill="1" applyBorder="1" applyAlignment="1">
      <alignment/>
      <protection/>
    </xf>
    <xf numFmtId="0" fontId="6" fillId="33" borderId="0" xfId="57" applyFont="1" applyFill="1" applyBorder="1" applyAlignment="1">
      <alignment vertical="center"/>
      <protection/>
    </xf>
    <xf numFmtId="0" fontId="3" fillId="33" borderId="0" xfId="57" applyFont="1" applyFill="1" applyBorder="1" applyAlignment="1">
      <alignment vertical="center" wrapText="1"/>
      <protection/>
    </xf>
    <xf numFmtId="0" fontId="3" fillId="33" borderId="0" xfId="57" applyFont="1" applyFill="1" applyBorder="1" applyAlignment="1">
      <alignment vertical="center"/>
      <protection/>
    </xf>
    <xf numFmtId="0" fontId="1" fillId="33" borderId="0" xfId="57" applyFont="1" applyFill="1" applyBorder="1" applyAlignment="1">
      <alignment vertical="center"/>
      <protection/>
    </xf>
    <xf numFmtId="193" fontId="1" fillId="0" borderId="28" xfId="0" applyNumberFormat="1" applyFont="1" applyFill="1" applyBorder="1" applyAlignment="1" applyProtection="1">
      <alignment vertical="center" shrinkToFit="1"/>
      <protection hidden="1"/>
    </xf>
    <xf numFmtId="193" fontId="1" fillId="0" borderId="19" xfId="0" applyNumberFormat="1" applyFont="1" applyFill="1" applyBorder="1" applyAlignment="1" applyProtection="1">
      <alignment vertical="center" shrinkToFit="1"/>
      <protection/>
    </xf>
    <xf numFmtId="193" fontId="1" fillId="0" borderId="19" xfId="0" applyNumberFormat="1" applyFont="1" applyFill="1" applyBorder="1" applyAlignment="1" applyProtection="1">
      <alignment vertical="center" shrinkToFit="1"/>
      <protection hidden="1"/>
    </xf>
    <xf numFmtId="193" fontId="0" fillId="0" borderId="0" xfId="57" applyNumberFormat="1" applyFill="1">
      <alignment/>
      <protection/>
    </xf>
    <xf numFmtId="0" fontId="6" fillId="33" borderId="0" xfId="0" applyFont="1" applyFill="1" applyAlignment="1">
      <alignment vertical="center"/>
    </xf>
    <xf numFmtId="3" fontId="13" fillId="0" borderId="39" xfId="60" applyNumberFormat="1" applyFont="1" applyFill="1" applyBorder="1" applyAlignment="1" applyProtection="1">
      <alignment horizontal="right" vertical="center"/>
      <protection hidden="1" locked="0"/>
    </xf>
    <xf numFmtId="49" fontId="13" fillId="34" borderId="48" xfId="66" applyNumberFormat="1" applyFont="1" applyFill="1" applyBorder="1" applyAlignment="1" applyProtection="1">
      <alignment horizontal="right" vertical="center"/>
      <protection hidden="1" locked="0"/>
    </xf>
    <xf numFmtId="49" fontId="14" fillId="34" borderId="17" xfId="66" applyNumberFormat="1" applyFont="1" applyFill="1" applyBorder="1" applyAlignment="1">
      <alignment/>
      <protection/>
    </xf>
    <xf numFmtId="49" fontId="14" fillId="34" borderId="49" xfId="66" applyNumberFormat="1" applyFont="1" applyFill="1" applyBorder="1" applyAlignment="1">
      <alignment/>
      <protection/>
    </xf>
    <xf numFmtId="0" fontId="13" fillId="34" borderId="48" xfId="66" applyFont="1" applyFill="1" applyBorder="1" applyAlignment="1" applyProtection="1">
      <alignment horizontal="right" vertical="center"/>
      <protection hidden="1" locked="0"/>
    </xf>
    <xf numFmtId="0" fontId="14" fillId="34" borderId="17" xfId="66" applyFont="1" applyFill="1" applyBorder="1" applyAlignment="1">
      <alignment/>
      <protection/>
    </xf>
    <xf numFmtId="49" fontId="13" fillId="0" borderId="48" xfId="66" applyNumberFormat="1" applyFont="1" applyFill="1" applyBorder="1" applyAlignment="1" applyProtection="1" quotePrefix="1">
      <alignment horizontal="center" vertical="center"/>
      <protection hidden="1" locked="0"/>
    </xf>
    <xf numFmtId="49" fontId="13" fillId="0" borderId="49" xfId="66" applyNumberFormat="1" applyFont="1" applyFill="1" applyBorder="1" applyAlignment="1" applyProtection="1">
      <alignment horizontal="center" vertical="center"/>
      <protection hidden="1" locked="0"/>
    </xf>
    <xf numFmtId="0" fontId="13" fillId="0" borderId="48" xfId="66" applyFont="1" applyFill="1" applyBorder="1" applyAlignment="1" applyProtection="1">
      <alignment horizontal="right" vertical="center"/>
      <protection hidden="1" locked="0"/>
    </xf>
    <xf numFmtId="0" fontId="13" fillId="0" borderId="17" xfId="66" applyFont="1" applyFill="1" applyBorder="1" applyAlignment="1" applyProtection="1">
      <alignment horizontal="right" vertical="center"/>
      <protection hidden="1" locked="0"/>
    </xf>
    <xf numFmtId="0" fontId="13" fillId="0" borderId="49" xfId="66" applyFont="1" applyFill="1" applyBorder="1" applyAlignment="1" applyProtection="1">
      <alignment horizontal="right" vertical="center"/>
      <protection hidden="1" locked="0"/>
    </xf>
    <xf numFmtId="0" fontId="14" fillId="0" borderId="17" xfId="66" applyFont="1" applyFill="1" applyBorder="1" applyAlignment="1">
      <alignment/>
      <protection/>
    </xf>
    <xf numFmtId="49" fontId="13" fillId="0" borderId="48" xfId="66" applyNumberFormat="1" applyFont="1" applyFill="1" applyBorder="1" applyAlignment="1" applyProtection="1">
      <alignment horizontal="right" vertical="center"/>
      <protection hidden="1" locked="0"/>
    </xf>
    <xf numFmtId="49" fontId="14" fillId="0" borderId="17" xfId="66" applyNumberFormat="1" applyFont="1" applyFill="1" applyBorder="1" applyAlignment="1">
      <alignment/>
      <protection/>
    </xf>
    <xf numFmtId="49" fontId="14" fillId="0" borderId="49" xfId="66" applyNumberFormat="1" applyFont="1" applyFill="1" applyBorder="1" applyAlignment="1">
      <alignment/>
      <protection/>
    </xf>
    <xf numFmtId="0" fontId="14" fillId="0" borderId="49" xfId="66" applyFont="1" applyFill="1" applyBorder="1" applyAlignment="1">
      <alignment/>
      <protection/>
    </xf>
    <xf numFmtId="49" fontId="13" fillId="0" borderId="48" xfId="66" applyNumberFormat="1" applyFont="1" applyFill="1" applyBorder="1" applyAlignment="1" applyProtection="1">
      <alignment horizontal="center" vertical="center"/>
      <protection hidden="1" locked="0"/>
    </xf>
    <xf numFmtId="0" fontId="14" fillId="0" borderId="0" xfId="60" applyFont="1" applyFill="1" applyBorder="1" applyAlignment="1" applyProtection="1">
      <alignment vertical="top" wrapText="1"/>
      <protection hidden="1"/>
    </xf>
    <xf numFmtId="0" fontId="14" fillId="0" borderId="0" xfId="60" applyFont="1" applyFill="1" applyBorder="1" applyAlignment="1" applyProtection="1">
      <alignment wrapText="1"/>
      <protection hidden="1"/>
    </xf>
    <xf numFmtId="49" fontId="13" fillId="0" borderId="48" xfId="60" applyNumberFormat="1" applyFont="1" applyFill="1" applyBorder="1" applyAlignment="1" applyProtection="1">
      <alignment horizontal="left" vertical="center"/>
      <protection hidden="1" locked="0"/>
    </xf>
    <xf numFmtId="49" fontId="13" fillId="0" borderId="17" xfId="60" applyNumberFormat="1" applyFont="1" applyFill="1" applyBorder="1" applyAlignment="1" applyProtection="1">
      <alignment horizontal="left" vertical="center"/>
      <protection hidden="1" locked="0"/>
    </xf>
    <xf numFmtId="0" fontId="14" fillId="0" borderId="49" xfId="60" applyFont="1" applyFill="1" applyBorder="1" applyAlignment="1">
      <alignment horizontal="left" vertical="center"/>
      <protection/>
    </xf>
    <xf numFmtId="0" fontId="14" fillId="0" borderId="0" xfId="60" applyFont="1" applyFill="1" applyBorder="1" applyAlignment="1" applyProtection="1">
      <alignment horizontal="right" vertical="center" wrapText="1"/>
      <protection hidden="1"/>
    </xf>
    <xf numFmtId="0" fontId="14" fillId="0" borderId="50" xfId="60" applyFont="1" applyFill="1" applyBorder="1" applyAlignment="1" applyProtection="1">
      <alignment horizontal="right" vertical="center" wrapText="1"/>
      <protection hidden="1"/>
    </xf>
    <xf numFmtId="0" fontId="13" fillId="0" borderId="48" xfId="60" applyFont="1" applyFill="1" applyBorder="1" applyAlignment="1" applyProtection="1">
      <alignment horizontal="left" vertical="center"/>
      <protection hidden="1" locked="0"/>
    </xf>
    <xf numFmtId="0" fontId="13" fillId="0" borderId="17" xfId="60" applyFont="1" applyFill="1" applyBorder="1" applyAlignment="1" applyProtection="1">
      <alignment horizontal="left" vertical="center"/>
      <protection hidden="1" locked="0"/>
    </xf>
    <xf numFmtId="0" fontId="13" fillId="0" borderId="49" xfId="60" applyFont="1" applyFill="1" applyBorder="1" applyAlignment="1" applyProtection="1">
      <alignment horizontal="left" vertical="center"/>
      <protection hidden="1" locked="0"/>
    </xf>
    <xf numFmtId="49" fontId="13" fillId="0" borderId="49" xfId="60" applyNumberFormat="1" applyFont="1" applyFill="1" applyBorder="1" applyAlignment="1" applyProtection="1">
      <alignment horizontal="left" vertical="center"/>
      <protection hidden="1" locked="0"/>
    </xf>
    <xf numFmtId="0" fontId="14" fillId="0" borderId="0" xfId="60" applyFont="1" applyFill="1" applyBorder="1" applyAlignment="1" applyProtection="1">
      <alignment horizontal="center" vertical="top"/>
      <protection hidden="1"/>
    </xf>
    <xf numFmtId="0" fontId="14" fillId="0" borderId="0" xfId="60" applyFont="1" applyFill="1" applyBorder="1" applyAlignment="1" applyProtection="1">
      <alignment horizontal="center"/>
      <protection hidden="1"/>
    </xf>
    <xf numFmtId="0" fontId="13" fillId="0" borderId="0" xfId="66" applyFont="1" applyFill="1" applyBorder="1" applyAlignment="1" applyProtection="1">
      <alignment horizontal="left"/>
      <protection hidden="1"/>
    </xf>
    <xf numFmtId="0" fontId="21" fillId="0" borderId="0" xfId="66" applyFont="1" applyFill="1" applyBorder="1" applyAlignment="1">
      <alignment/>
      <protection/>
    </xf>
    <xf numFmtId="0" fontId="14" fillId="0" borderId="0" xfId="66" applyFont="1" applyFill="1" applyBorder="1" applyAlignment="1" applyProtection="1">
      <alignment horizontal="left"/>
      <protection hidden="1"/>
    </xf>
    <xf numFmtId="0" fontId="12" fillId="0" borderId="0" xfId="66" applyFill="1" applyBorder="1" applyAlignment="1">
      <alignment/>
      <protection/>
    </xf>
    <xf numFmtId="0" fontId="14" fillId="0" borderId="0" xfId="60" applyFont="1" applyFill="1" applyBorder="1" applyAlignment="1" applyProtection="1">
      <alignment vertical="center"/>
      <protection hidden="1"/>
    </xf>
    <xf numFmtId="0" fontId="14" fillId="0" borderId="0" xfId="60" applyFont="1" applyFill="1" applyBorder="1" applyAlignment="1" applyProtection="1">
      <alignment horizontal="right" vertical="center"/>
      <protection hidden="1"/>
    </xf>
    <xf numFmtId="0" fontId="14" fillId="0" borderId="50" xfId="60" applyFont="1" applyFill="1" applyBorder="1" applyAlignment="1" applyProtection="1">
      <alignment horizontal="right" vertical="center"/>
      <protection hidden="1"/>
    </xf>
    <xf numFmtId="0" fontId="14" fillId="0" borderId="51" xfId="60" applyFont="1" applyFill="1" applyBorder="1" applyAlignment="1" applyProtection="1">
      <alignment horizontal="center" vertical="top"/>
      <protection hidden="1"/>
    </xf>
    <xf numFmtId="0" fontId="14" fillId="0" borderId="51" xfId="60" applyFont="1" applyFill="1" applyBorder="1" applyAlignment="1">
      <alignment horizontal="center"/>
      <protection/>
    </xf>
    <xf numFmtId="0" fontId="14" fillId="0" borderId="51" xfId="60" applyFont="1" applyFill="1" applyBorder="1" applyAlignment="1">
      <alignment/>
      <protection/>
    </xf>
    <xf numFmtId="49" fontId="13" fillId="0" borderId="48" xfId="60" applyNumberFormat="1" applyFont="1" applyFill="1" applyBorder="1" applyAlignment="1" applyProtection="1">
      <alignment horizontal="center" vertical="center"/>
      <protection hidden="1" locked="0"/>
    </xf>
    <xf numFmtId="49" fontId="13" fillId="0" borderId="49" xfId="60" applyNumberFormat="1" applyFont="1" applyFill="1" applyBorder="1" applyAlignment="1" applyProtection="1">
      <alignment horizontal="center" vertical="center"/>
      <protection hidden="1" locked="0"/>
    </xf>
    <xf numFmtId="0" fontId="14" fillId="0" borderId="16" xfId="60" applyFont="1" applyFill="1" applyBorder="1" applyAlignment="1" applyProtection="1">
      <alignment horizontal="center" vertical="top"/>
      <protection hidden="1"/>
    </xf>
    <xf numFmtId="49" fontId="4" fillId="0" borderId="48" xfId="53" applyNumberFormat="1" applyFill="1" applyBorder="1" applyAlignment="1" applyProtection="1">
      <alignment horizontal="left" vertical="center"/>
      <protection hidden="1" locked="0"/>
    </xf>
    <xf numFmtId="49" fontId="4" fillId="0" borderId="17" xfId="53" applyNumberFormat="1" applyFill="1" applyBorder="1" applyAlignment="1" applyProtection="1">
      <alignment horizontal="left" vertical="center"/>
      <protection hidden="1" locked="0"/>
    </xf>
    <xf numFmtId="49" fontId="4" fillId="0" borderId="49" xfId="53" applyNumberFormat="1" applyFill="1" applyBorder="1" applyAlignment="1" applyProtection="1">
      <alignment horizontal="left" vertical="center"/>
      <protection hidden="1" locked="0"/>
    </xf>
    <xf numFmtId="0" fontId="14" fillId="0" borderId="12" xfId="60" applyFont="1" applyFill="1" applyBorder="1" applyAlignment="1" applyProtection="1">
      <alignment horizontal="right" vertical="center"/>
      <protection hidden="1"/>
    </xf>
    <xf numFmtId="0" fontId="14" fillId="0" borderId="0" xfId="60" applyFont="1" applyFill="1" applyBorder="1" applyAlignment="1" applyProtection="1">
      <alignment horizontal="right"/>
      <protection hidden="1"/>
    </xf>
    <xf numFmtId="0" fontId="14" fillId="0" borderId="50" xfId="60" applyFont="1" applyFill="1" applyBorder="1" applyAlignment="1" applyProtection="1">
      <alignment horizontal="right"/>
      <protection hidden="1"/>
    </xf>
    <xf numFmtId="0" fontId="14" fillId="0" borderId="17" xfId="60" applyFont="1" applyFill="1" applyBorder="1" applyAlignment="1">
      <alignment horizontal="left"/>
      <protection/>
    </xf>
    <xf numFmtId="0" fontId="14" fillId="0" borderId="49" xfId="60" applyFont="1" applyFill="1" applyBorder="1" applyAlignment="1">
      <alignment horizontal="left"/>
      <protection/>
    </xf>
    <xf numFmtId="0" fontId="14" fillId="0" borderId="0" xfId="60" applyFont="1" applyFill="1" applyBorder="1" applyAlignment="1" applyProtection="1">
      <alignment horizontal="center" vertical="center"/>
      <protection hidden="1"/>
    </xf>
    <xf numFmtId="0" fontId="14" fillId="0" borderId="0" xfId="60" applyFont="1" applyFill="1" applyBorder="1" applyAlignment="1">
      <alignment horizontal="center" vertical="center"/>
      <protection/>
    </xf>
    <xf numFmtId="0" fontId="14" fillId="0" borderId="0" xfId="60" applyFont="1" applyFill="1" applyBorder="1" applyAlignment="1">
      <alignment horizontal="center"/>
      <protection/>
    </xf>
    <xf numFmtId="0" fontId="14" fillId="0" borderId="0" xfId="60" applyFont="1" applyFill="1" applyBorder="1" applyAlignment="1">
      <alignment vertical="center"/>
      <protection/>
    </xf>
    <xf numFmtId="0" fontId="14" fillId="0" borderId="17" xfId="60" applyFont="1" applyFill="1" applyBorder="1" applyAlignment="1">
      <alignment horizontal="left" vertical="center"/>
      <protection/>
    </xf>
    <xf numFmtId="0" fontId="19" fillId="0" borderId="48" xfId="53" applyFont="1" applyFill="1" applyBorder="1" applyAlignment="1" applyProtection="1">
      <alignment/>
      <protection hidden="1" locked="0"/>
    </xf>
    <xf numFmtId="0" fontId="13" fillId="0" borderId="17" xfId="60" applyFont="1" applyFill="1" applyBorder="1" applyAlignment="1" applyProtection="1">
      <alignment/>
      <protection hidden="1" locked="0"/>
    </xf>
    <xf numFmtId="0" fontId="13" fillId="0" borderId="49" xfId="60" applyFont="1" applyFill="1" applyBorder="1" applyAlignment="1" applyProtection="1">
      <alignment/>
      <protection hidden="1" locked="0"/>
    </xf>
    <xf numFmtId="0" fontId="4" fillId="0" borderId="48" xfId="53" applyFill="1" applyBorder="1" applyAlignment="1" applyProtection="1">
      <alignment/>
      <protection hidden="1" locked="0"/>
    </xf>
    <xf numFmtId="0" fontId="18" fillId="0" borderId="0" xfId="60" applyFont="1" applyFill="1" applyBorder="1" applyAlignment="1" applyProtection="1">
      <alignment horizontal="left" vertical="center"/>
      <protection hidden="1"/>
    </xf>
    <xf numFmtId="0" fontId="9" fillId="0" borderId="0" xfId="60" applyFont="1" applyFill="1" applyBorder="1" applyAlignment="1">
      <alignment horizontal="left"/>
      <protection/>
    </xf>
    <xf numFmtId="0" fontId="14" fillId="0" borderId="0" xfId="60" applyFont="1" applyFill="1" applyBorder="1" applyAlignment="1" applyProtection="1">
      <alignment horizontal="right" wrapText="1"/>
      <protection hidden="1"/>
    </xf>
    <xf numFmtId="1" fontId="13" fillId="0" borderId="48" xfId="60" applyNumberFormat="1" applyFont="1" applyFill="1" applyBorder="1" applyAlignment="1" applyProtection="1">
      <alignment horizontal="center" vertical="center"/>
      <protection hidden="1" locked="0"/>
    </xf>
    <xf numFmtId="1" fontId="13" fillId="0" borderId="49" xfId="60" applyNumberFormat="1" applyFont="1" applyFill="1" applyBorder="1" applyAlignment="1" applyProtection="1">
      <alignment horizontal="center" vertical="center"/>
      <protection hidden="1" locked="0"/>
    </xf>
    <xf numFmtId="0" fontId="17" fillId="0" borderId="0" xfId="60" applyFont="1" applyFill="1" applyBorder="1" applyAlignment="1" applyProtection="1">
      <alignment horizontal="right" vertical="center" wrapText="1"/>
      <protection hidden="1"/>
    </xf>
    <xf numFmtId="0" fontId="17" fillId="0" borderId="50" xfId="60" applyFont="1" applyFill="1" applyBorder="1" applyAlignment="1" applyProtection="1">
      <alignment horizontal="right" wrapText="1"/>
      <protection hidden="1"/>
    </xf>
    <xf numFmtId="0" fontId="13" fillId="0" borderId="0" xfId="60" applyFont="1" applyFill="1" applyBorder="1" applyAlignment="1" applyProtection="1">
      <alignment horizontal="left" vertical="center" wrapText="1"/>
      <protection hidden="1"/>
    </xf>
    <xf numFmtId="0" fontId="13" fillId="0" borderId="50" xfId="60" applyFont="1" applyFill="1" applyBorder="1" applyAlignment="1" applyProtection="1">
      <alignment horizontal="left" vertical="center" wrapText="1"/>
      <protection hidden="1"/>
    </xf>
    <xf numFmtId="0" fontId="15" fillId="0" borderId="0" xfId="60" applyFont="1" applyFill="1" applyBorder="1" applyAlignment="1" applyProtection="1">
      <alignment horizontal="center" vertical="center" wrapText="1"/>
      <protection hidden="1"/>
    </xf>
    <xf numFmtId="49" fontId="13" fillId="0" borderId="0" xfId="66" applyNumberFormat="1" applyFont="1" applyFill="1" applyBorder="1" applyAlignment="1" applyProtection="1">
      <alignment horizontal="center" vertical="center"/>
      <protection hidden="1" locked="0"/>
    </xf>
    <xf numFmtId="0" fontId="13" fillId="0" borderId="0" xfId="66" applyFont="1" applyFill="1" applyBorder="1" applyAlignment="1" applyProtection="1">
      <alignment horizontal="right" vertical="center"/>
      <protection hidden="1" locked="0"/>
    </xf>
    <xf numFmtId="0" fontId="14" fillId="0" borderId="0" xfId="66" applyFont="1" applyFill="1" applyBorder="1" applyAlignment="1">
      <alignment/>
      <protection/>
    </xf>
    <xf numFmtId="0" fontId="9" fillId="0" borderId="0" xfId="57" applyFont="1" applyFill="1" applyBorder="1" applyAlignment="1" applyProtection="1">
      <alignment horizontal="center" vertical="center" wrapText="1"/>
      <protection hidden="1"/>
    </xf>
    <xf numFmtId="0" fontId="0" fillId="0" borderId="0" xfId="57" applyFont="1" applyFill="1" applyBorder="1" applyAlignment="1" applyProtection="1">
      <alignment horizontal="center" vertical="center" wrapText="1"/>
      <protection hidden="1"/>
    </xf>
    <xf numFmtId="0" fontId="8" fillId="0" borderId="0" xfId="57" applyFont="1" applyFill="1" applyBorder="1" applyAlignment="1" applyProtection="1">
      <alignment horizontal="center" vertical="top" wrapText="1"/>
      <protection hidden="1"/>
    </xf>
    <xf numFmtId="0" fontId="0" fillId="0" borderId="0" xfId="57" applyFont="1" applyFill="1" applyBorder="1" applyAlignment="1" applyProtection="1">
      <alignment horizontal="center" vertical="top" wrapText="1"/>
      <protection hidden="1"/>
    </xf>
    <xf numFmtId="0" fontId="0" fillId="33" borderId="17" xfId="57" applyFill="1" applyBorder="1" applyAlignment="1" applyProtection="1">
      <alignment horizontal="right" vertical="top" wrapText="1"/>
      <protection hidden="1"/>
    </xf>
    <xf numFmtId="0" fontId="6" fillId="0" borderId="14" xfId="57" applyFont="1" applyFill="1" applyBorder="1" applyAlignment="1" applyProtection="1">
      <alignment horizontal="center" vertical="center" wrapText="1"/>
      <protection hidden="1"/>
    </xf>
    <xf numFmtId="0" fontId="1" fillId="0" borderId="14" xfId="57" applyFont="1" applyFill="1" applyBorder="1" applyAlignment="1">
      <alignment horizontal="center" vertical="center" wrapText="1"/>
      <protection/>
    </xf>
    <xf numFmtId="0" fontId="1" fillId="0" borderId="52" xfId="57" applyFont="1" applyFill="1" applyBorder="1" applyAlignment="1">
      <alignment vertical="center" wrapText="1"/>
      <protection/>
    </xf>
    <xf numFmtId="0" fontId="1" fillId="0" borderId="53" xfId="57" applyFont="1" applyFill="1" applyBorder="1" applyAlignment="1">
      <alignment vertical="center" wrapText="1"/>
      <protection/>
    </xf>
    <xf numFmtId="0" fontId="1" fillId="0" borderId="44" xfId="57" applyFont="1" applyFill="1" applyBorder="1" applyAlignment="1">
      <alignment vertical="center" wrapText="1"/>
      <protection/>
    </xf>
    <xf numFmtId="0" fontId="6" fillId="0" borderId="52" xfId="57" applyFont="1" applyFill="1" applyBorder="1" applyAlignment="1">
      <alignment vertical="center" wrapText="1"/>
      <protection/>
    </xf>
    <xf numFmtId="0" fontId="6" fillId="0" borderId="53" xfId="57" applyFont="1" applyFill="1" applyBorder="1" applyAlignment="1">
      <alignment vertical="center" wrapText="1"/>
      <protection/>
    </xf>
    <xf numFmtId="0" fontId="6" fillId="0" borderId="54" xfId="57" applyFont="1" applyFill="1" applyBorder="1" applyAlignment="1">
      <alignment vertical="center" wrapText="1"/>
      <protection/>
    </xf>
    <xf numFmtId="0" fontId="6" fillId="0" borderId="55" xfId="57" applyFont="1" applyFill="1" applyBorder="1" applyAlignment="1">
      <alignment vertical="center" wrapText="1"/>
      <protection/>
    </xf>
    <xf numFmtId="0" fontId="1" fillId="0" borderId="55" xfId="57" applyFont="1" applyFill="1" applyBorder="1" applyAlignment="1">
      <alignment vertical="center" wrapText="1"/>
      <protection/>
    </xf>
    <xf numFmtId="0" fontId="1" fillId="0" borderId="56" xfId="57" applyFont="1" applyFill="1" applyBorder="1" applyAlignment="1">
      <alignment vertical="center" wrapText="1"/>
      <protection/>
    </xf>
    <xf numFmtId="0" fontId="2" fillId="0" borderId="48" xfId="57" applyFont="1" applyFill="1" applyBorder="1" applyAlignment="1">
      <alignment horizontal="left" vertical="center" wrapText="1"/>
      <protection/>
    </xf>
    <xf numFmtId="0" fontId="0" fillId="0" borderId="17" xfId="57" applyFont="1" applyFill="1" applyBorder="1" applyAlignment="1">
      <alignment horizontal="left" vertical="center" wrapText="1"/>
      <protection/>
    </xf>
    <xf numFmtId="0" fontId="0" fillId="0" borderId="49" xfId="57" applyFont="1" applyFill="1" applyBorder="1" applyAlignment="1">
      <alignment horizontal="left" vertical="center" wrapText="1"/>
      <protection/>
    </xf>
    <xf numFmtId="0" fontId="6" fillId="0" borderId="57" xfId="57" applyFont="1" applyFill="1" applyBorder="1" applyAlignment="1">
      <alignment vertical="center" wrapText="1"/>
      <protection/>
    </xf>
    <xf numFmtId="0" fontId="6" fillId="0" borderId="58" xfId="57" applyFont="1" applyFill="1" applyBorder="1" applyAlignment="1">
      <alignment vertical="center" wrapText="1"/>
      <protection/>
    </xf>
    <xf numFmtId="0" fontId="1" fillId="0" borderId="58" xfId="57" applyFont="1" applyFill="1" applyBorder="1" applyAlignment="1">
      <alignment vertical="center" wrapText="1"/>
      <protection/>
    </xf>
    <xf numFmtId="0" fontId="1" fillId="0" borderId="45" xfId="57" applyFont="1" applyFill="1" applyBorder="1" applyAlignment="1">
      <alignment vertical="center" wrapText="1"/>
      <protection/>
    </xf>
    <xf numFmtId="0" fontId="1" fillId="0" borderId="59" xfId="57" applyFont="1" applyFill="1" applyBorder="1" applyAlignment="1">
      <alignment vertical="center" wrapText="1"/>
      <protection/>
    </xf>
    <xf numFmtId="0" fontId="6" fillId="0" borderId="45" xfId="57" applyFont="1" applyFill="1" applyBorder="1" applyAlignment="1">
      <alignment vertical="center" wrapText="1"/>
      <protection/>
    </xf>
    <xf numFmtId="0" fontId="2" fillId="0" borderId="41" xfId="57" applyFont="1" applyFill="1" applyBorder="1" applyAlignment="1">
      <alignment horizontal="left" vertical="center" shrinkToFit="1"/>
      <protection/>
    </xf>
    <xf numFmtId="0" fontId="2" fillId="0" borderId="42" xfId="57" applyFont="1" applyFill="1" applyBorder="1" applyAlignment="1">
      <alignment horizontal="left" vertical="center" shrinkToFit="1"/>
      <protection/>
    </xf>
    <xf numFmtId="0" fontId="2" fillId="0" borderId="43" xfId="57" applyFont="1" applyFill="1" applyBorder="1" applyAlignment="1">
      <alignment horizontal="left" vertical="center" shrinkToFit="1"/>
      <protection/>
    </xf>
    <xf numFmtId="0" fontId="6" fillId="0" borderId="44" xfId="57" applyFont="1" applyFill="1" applyBorder="1" applyAlignment="1">
      <alignment vertical="center" wrapText="1"/>
      <protection/>
    </xf>
    <xf numFmtId="49" fontId="6" fillId="0" borderId="0" xfId="57" applyNumberFormat="1" applyFont="1" applyFill="1" applyAlignment="1">
      <alignment vertical="center"/>
      <protection/>
    </xf>
    <xf numFmtId="0" fontId="9" fillId="0" borderId="0" xfId="57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horizontal="center" vertical="top" wrapText="1"/>
      <protection hidden="1"/>
    </xf>
    <xf numFmtId="0" fontId="6" fillId="0" borderId="14" xfId="0" applyFont="1" applyFill="1" applyBorder="1" applyAlignment="1" applyProtection="1">
      <alignment horizontal="center" vertical="center" wrapText="1"/>
      <protection hidden="1"/>
    </xf>
    <xf numFmtId="0" fontId="1" fillId="0" borderId="14" xfId="0" applyFont="1" applyFill="1" applyBorder="1" applyAlignment="1">
      <alignment horizontal="center" vertical="center" wrapText="1"/>
    </xf>
    <xf numFmtId="0" fontId="3" fillId="0" borderId="17" xfId="57" applyFont="1" applyFill="1" applyBorder="1" applyAlignment="1">
      <alignment horizontal="right" vertical="center"/>
      <protection/>
    </xf>
    <xf numFmtId="0" fontId="3" fillId="0" borderId="60" xfId="57" applyFont="1" applyFill="1" applyBorder="1" applyAlignment="1">
      <alignment horizontal="right" vertical="center"/>
      <protection/>
    </xf>
    <xf numFmtId="0" fontId="8" fillId="33" borderId="0" xfId="57" applyFont="1" applyFill="1" applyBorder="1" applyAlignment="1" applyProtection="1">
      <alignment horizontal="center" vertical="top" wrapText="1"/>
      <protection hidden="1"/>
    </xf>
    <xf numFmtId="0" fontId="3" fillId="33" borderId="17" xfId="57" applyFont="1" applyFill="1" applyBorder="1" applyAlignment="1">
      <alignment horizontal="right" vertical="center"/>
      <protection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wrapText="1"/>
    </xf>
    <xf numFmtId="0" fontId="8" fillId="33" borderId="0" xfId="0" applyFont="1" applyFill="1" applyBorder="1" applyAlignment="1">
      <alignment horizontal="center" vertical="top" wrapText="1"/>
    </xf>
    <xf numFmtId="0" fontId="0" fillId="33" borderId="0" xfId="0" applyFont="1" applyFill="1" applyBorder="1" applyAlignment="1">
      <alignment horizontal="center" vertical="top" wrapText="1"/>
    </xf>
    <xf numFmtId="0" fontId="0" fillId="33" borderId="0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1" fillId="0" borderId="61" xfId="0" applyFont="1" applyFill="1" applyBorder="1" applyAlignment="1">
      <alignment vertical="center" wrapText="1"/>
    </xf>
    <xf numFmtId="0" fontId="1" fillId="0" borderId="62" xfId="0" applyFont="1" applyFill="1" applyBorder="1" applyAlignment="1">
      <alignment vertical="center" wrapText="1"/>
    </xf>
    <xf numFmtId="0" fontId="1" fillId="0" borderId="63" xfId="0" applyFont="1" applyFill="1" applyBorder="1" applyAlignment="1">
      <alignment vertical="center" wrapText="1"/>
    </xf>
    <xf numFmtId="0" fontId="6" fillId="0" borderId="64" xfId="0" applyFont="1" applyFill="1" applyBorder="1" applyAlignment="1">
      <alignment vertical="center" wrapText="1"/>
    </xf>
    <xf numFmtId="0" fontId="1" fillId="0" borderId="65" xfId="0" applyFont="1" applyFill="1" applyBorder="1" applyAlignment="1">
      <alignment vertical="center" wrapText="1"/>
    </xf>
    <xf numFmtId="0" fontId="1" fillId="0" borderId="66" xfId="0" applyFont="1" applyFill="1" applyBorder="1" applyAlignment="1">
      <alignment vertical="center" wrapText="1"/>
    </xf>
    <xf numFmtId="0" fontId="6" fillId="0" borderId="61" xfId="0" applyFont="1" applyFill="1" applyBorder="1" applyAlignment="1">
      <alignment vertical="center" wrapText="1"/>
    </xf>
    <xf numFmtId="0" fontId="1" fillId="0" borderId="62" xfId="0" applyFont="1" applyFill="1" applyBorder="1" applyAlignment="1">
      <alignment wrapText="1"/>
    </xf>
    <xf numFmtId="0" fontId="1" fillId="0" borderId="63" xfId="0" applyFont="1" applyFill="1" applyBorder="1" applyAlignment="1">
      <alignment wrapText="1"/>
    </xf>
    <xf numFmtId="0" fontId="1" fillId="0" borderId="67" xfId="0" applyFont="1" applyFill="1" applyBorder="1" applyAlignment="1">
      <alignment vertical="center" wrapText="1"/>
    </xf>
    <xf numFmtId="0" fontId="1" fillId="0" borderId="68" xfId="0" applyFont="1" applyFill="1" applyBorder="1" applyAlignment="1">
      <alignment wrapText="1"/>
    </xf>
    <xf numFmtId="0" fontId="1" fillId="0" borderId="69" xfId="0" applyFont="1" applyFill="1" applyBorder="1" applyAlignment="1">
      <alignment wrapText="1"/>
    </xf>
    <xf numFmtId="0" fontId="0" fillId="33" borderId="17" xfId="0" applyFont="1" applyFill="1" applyBorder="1" applyAlignment="1">
      <alignment horizontal="center" vertical="top" wrapText="1"/>
    </xf>
    <xf numFmtId="0" fontId="6" fillId="0" borderId="14" xfId="57" applyFont="1" applyFill="1" applyBorder="1" applyAlignment="1">
      <alignment horizontal="center" vertical="center" wrapText="1"/>
      <protection/>
    </xf>
    <xf numFmtId="49" fontId="6" fillId="0" borderId="14" xfId="57" applyNumberFormat="1" applyFont="1" applyFill="1" applyBorder="1" applyAlignment="1">
      <alignment horizontal="center" vertical="center" wrapText="1"/>
      <protection/>
    </xf>
    <xf numFmtId="0" fontId="10" fillId="0" borderId="64" xfId="57" applyFont="1" applyFill="1" applyBorder="1" applyAlignment="1">
      <alignment horizontal="left" vertical="center" wrapText="1"/>
      <protection/>
    </xf>
    <xf numFmtId="0" fontId="0" fillId="0" borderId="65" xfId="57" applyFont="1" applyFill="1" applyBorder="1" applyAlignment="1">
      <alignment horizontal="left" vertical="center" wrapText="1"/>
      <protection/>
    </xf>
    <xf numFmtId="0" fontId="11" fillId="0" borderId="61" xfId="57" applyFont="1" applyFill="1" applyBorder="1" applyAlignment="1">
      <alignment horizontal="left" vertical="center" wrapText="1"/>
      <protection/>
    </xf>
    <xf numFmtId="0" fontId="0" fillId="0" borderId="62" xfId="57" applyFont="1" applyFill="1" applyBorder="1" applyAlignment="1">
      <alignment horizontal="left" vertical="center" wrapText="1"/>
      <protection/>
    </xf>
    <xf numFmtId="0" fontId="9" fillId="0" borderId="0" xfId="57" applyFont="1" applyFill="1" applyBorder="1" applyAlignment="1">
      <alignment horizontal="center" wrapText="1"/>
      <protection/>
    </xf>
    <xf numFmtId="0" fontId="0" fillId="0" borderId="0" xfId="57" applyFont="1" applyFill="1" applyBorder="1" applyAlignment="1">
      <alignment horizontal="center" wrapText="1"/>
      <protection/>
    </xf>
    <xf numFmtId="0" fontId="0" fillId="0" borderId="0" xfId="57" applyFont="1" applyFill="1" applyAlignment="1">
      <alignment wrapText="1"/>
      <protection/>
    </xf>
    <xf numFmtId="0" fontId="0" fillId="0" borderId="0" xfId="57" applyFont="1" applyFill="1" applyBorder="1" applyAlignment="1">
      <alignment wrapText="1"/>
      <protection/>
    </xf>
    <xf numFmtId="0" fontId="8" fillId="0" borderId="0" xfId="57" applyFont="1" applyFill="1" applyBorder="1" applyAlignment="1">
      <alignment horizontal="center" vertical="top" wrapText="1"/>
      <protection/>
    </xf>
    <xf numFmtId="0" fontId="0" fillId="0" borderId="0" xfId="57" applyFont="1" applyFill="1" applyBorder="1" applyAlignment="1">
      <alignment horizontal="center" vertical="top" wrapText="1"/>
      <protection/>
    </xf>
    <xf numFmtId="0" fontId="0" fillId="0" borderId="0" xfId="57" applyFont="1" applyFill="1" applyAlignment="1">
      <alignment/>
      <protection/>
    </xf>
    <xf numFmtId="0" fontId="0" fillId="0" borderId="0" xfId="57" applyFont="1" applyFill="1" applyBorder="1" applyAlignment="1">
      <alignment/>
      <protection/>
    </xf>
    <xf numFmtId="0" fontId="1" fillId="33" borderId="17" xfId="57" applyFont="1" applyFill="1" applyBorder="1" applyAlignment="1">
      <alignment horizontal="right" vertical="center"/>
      <protection/>
    </xf>
    <xf numFmtId="0" fontId="2" fillId="0" borderId="14" xfId="57" applyFont="1" applyFill="1" applyBorder="1" applyAlignment="1">
      <alignment horizontal="center" vertical="center" wrapText="1"/>
      <protection/>
    </xf>
    <xf numFmtId="0" fontId="0" fillId="0" borderId="14" xfId="57" applyFont="1" applyFill="1" applyBorder="1" applyAlignment="1">
      <alignment horizontal="center" vertical="center" wrapText="1"/>
      <protection/>
    </xf>
    <xf numFmtId="0" fontId="10" fillId="0" borderId="61" xfId="57" applyFont="1" applyFill="1" applyBorder="1" applyAlignment="1">
      <alignment horizontal="left" vertical="center" wrapText="1"/>
      <protection/>
    </xf>
    <xf numFmtId="0" fontId="8" fillId="0" borderId="62" xfId="57" applyFont="1" applyFill="1" applyBorder="1" applyAlignment="1">
      <alignment horizontal="left" vertical="center" wrapText="1"/>
      <protection/>
    </xf>
    <xf numFmtId="0" fontId="10" fillId="0" borderId="70" xfId="57" applyFont="1" applyFill="1" applyBorder="1" applyAlignment="1">
      <alignment horizontal="left" vertical="center" wrapText="1"/>
      <protection/>
    </xf>
    <xf numFmtId="0" fontId="0" fillId="0" borderId="71" xfId="57" applyFont="1" applyFill="1" applyBorder="1" applyAlignment="1">
      <alignment horizontal="left" vertical="center" wrapText="1"/>
      <protection/>
    </xf>
    <xf numFmtId="0" fontId="10" fillId="0" borderId="72" xfId="57" applyFont="1" applyFill="1" applyBorder="1" applyAlignment="1">
      <alignment horizontal="left" vertical="center" wrapText="1"/>
      <protection/>
    </xf>
    <xf numFmtId="0" fontId="0" fillId="0" borderId="73" xfId="57" applyFont="1" applyFill="1" applyBorder="1" applyAlignment="1">
      <alignment horizontal="left" vertical="center" wrapText="1"/>
      <protection/>
    </xf>
    <xf numFmtId="0" fontId="10" fillId="0" borderId="67" xfId="57" applyFont="1" applyFill="1" applyBorder="1" applyAlignment="1">
      <alignment horizontal="left" vertical="center" wrapText="1"/>
      <protection/>
    </xf>
    <xf numFmtId="0" fontId="0" fillId="0" borderId="68" xfId="57" applyFont="1" applyFill="1" applyBorder="1" applyAlignment="1">
      <alignment horizontal="left" vertical="center" wrapText="1"/>
      <protection/>
    </xf>
    <xf numFmtId="0" fontId="9" fillId="0" borderId="0" xfId="60" applyFont="1" applyAlignment="1">
      <alignment/>
      <protection/>
    </xf>
    <xf numFmtId="0" fontId="20" fillId="0" borderId="0" xfId="60" applyFont="1" applyBorder="1" applyAlignment="1">
      <alignment horizontal="justify" vertical="top" wrapText="1"/>
      <protection/>
    </xf>
    <xf numFmtId="0" fontId="14" fillId="0" borderId="0" xfId="60" applyFont="1" applyAlignment="1">
      <alignment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2" xfId="57"/>
    <cellStyle name="Normal 2" xfId="58"/>
    <cellStyle name="Normal 3" xfId="59"/>
    <cellStyle name="Normal_TFI-OSIG" xfId="60"/>
    <cellStyle name="Normal_TFI-POD" xfId="61"/>
    <cellStyle name="Note" xfId="62"/>
    <cellStyle name="Obično_Knjiga2" xfId="63"/>
    <cellStyle name="Output" xfId="64"/>
    <cellStyle name="Percent" xfId="65"/>
    <cellStyle name="Style 1" xfId="66"/>
    <cellStyle name="Title" xfId="67"/>
    <cellStyle name="Total" xfId="68"/>
    <cellStyle name="Warning Text" xfId="69"/>
  </cellStyles>
  <dxfs count="5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ds21-bdc01\Konsolidacija\Documents%20and%20Settings\kmilosevic.HANFA\My%20Documents\Ksenija\Izvjesca%20drustava%20za%20osiguranje\Allianz\2009\Allianz%20Zagreb%20d.d.%2031.03.2009.-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lovni"/>
      <sheetName val="RDG"/>
      <sheetName val="AKTIVA"/>
      <sheetName val="PASIVA"/>
      <sheetName val="starosna struktura"/>
      <sheetName val="sp1_vrste"/>
      <sheetName val="sp1_rizici"/>
      <sheetName val="sp7"/>
      <sheetName val="sp8"/>
      <sheetName val="sp81"/>
      <sheetName val="sp10"/>
      <sheetName val="sp13"/>
      <sheetName val="GS - Z"/>
      <sheetName val="GSDO"/>
      <sheetName val="POM"/>
      <sheetName val="GSP"/>
      <sheetName val="GSS"/>
      <sheetName val="ZO"/>
      <sheetName val="GS - N"/>
      <sheetName val="AK ZO"/>
      <sheetName val="AK NO"/>
      <sheetName val="IK ZO"/>
      <sheetName val="IK NO"/>
      <sheetName val="pu1"/>
      <sheetName val="pu2"/>
      <sheetName val="pu3"/>
      <sheetName val="analitika pu1"/>
      <sheetName val="analitika pu2"/>
      <sheetName val="analitika pu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rosig.hr/" TargetMode="External" /><Relationship Id="rId2" Type="http://schemas.openxmlformats.org/officeDocument/2006/relationships/hyperlink" Target="mailto:jelena.matijevic@crosig.hr" TargetMode="External" /><Relationship Id="rId3" Type="http://schemas.openxmlformats.org/officeDocument/2006/relationships/printerSettings" Target="../printerSettings/printerSettings1.bin" /><Relationship Id="rId4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customProperty" Target="../customProperty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customProperty" Target="../customProperty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Relationship Id="rId2" Type="http://schemas.openxmlformats.org/officeDocument/2006/relationships/customProperty" Target="../customProperty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Relationship Id="rId2" Type="http://schemas.openxmlformats.org/officeDocument/2006/relationships/customProperty" Target="../customProperty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Relationship Id="rId2" Type="http://schemas.openxmlformats.org/officeDocument/2006/relationships/customProperty" Target="../customProperty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8"/>
  <sheetViews>
    <sheetView view="pageBreakPreview" zoomScaleSheetLayoutView="100" zoomScalePageLayoutView="0" workbookViewId="0" topLeftCell="A1">
      <selection activeCell="L54" sqref="L54"/>
    </sheetView>
  </sheetViews>
  <sheetFormatPr defaultColWidth="9.140625" defaultRowHeight="12.75"/>
  <cols>
    <col min="1" max="1" width="9.140625" style="25" customWidth="1"/>
    <col min="2" max="2" width="13.140625" style="3" customWidth="1"/>
    <col min="3" max="3" width="12.00390625" style="3" customWidth="1"/>
    <col min="4" max="4" width="9.140625" style="3" customWidth="1"/>
    <col min="5" max="5" width="14.28125" style="3" customWidth="1"/>
    <col min="6" max="6" width="10.421875" style="3" customWidth="1"/>
    <col min="7" max="7" width="9.140625" style="3" customWidth="1"/>
    <col min="8" max="8" width="12.57421875" style="3" customWidth="1"/>
    <col min="9" max="9" width="17.00390625" style="3" customWidth="1"/>
    <col min="10" max="10" width="20.00390625" style="3" customWidth="1"/>
    <col min="11" max="16384" width="9.140625" style="3" customWidth="1"/>
  </cols>
  <sheetData>
    <row r="1" spans="2:11" ht="12.75">
      <c r="B1" s="33" t="s">
        <v>70</v>
      </c>
      <c r="C1" s="103"/>
      <c r="D1" s="103"/>
      <c r="E1" s="103"/>
      <c r="F1" s="103"/>
      <c r="G1" s="103"/>
      <c r="H1" s="103"/>
      <c r="I1" s="103"/>
      <c r="J1" s="103"/>
      <c r="K1" s="25"/>
    </row>
    <row r="2" spans="1:11" ht="12.75" customHeight="1">
      <c r="A2" s="31"/>
      <c r="B2" s="234" t="s">
        <v>299</v>
      </c>
      <c r="C2" s="234"/>
      <c r="D2" s="234"/>
      <c r="E2" s="235"/>
      <c r="F2" s="104" t="s">
        <v>399</v>
      </c>
      <c r="G2" s="4"/>
      <c r="H2" s="5" t="s">
        <v>233</v>
      </c>
      <c r="I2" s="104" t="s">
        <v>400</v>
      </c>
      <c r="J2" s="105"/>
      <c r="K2" s="30"/>
    </row>
    <row r="3" spans="1:11" ht="12.75">
      <c r="A3" s="31"/>
      <c r="B3" s="24"/>
      <c r="C3" s="24"/>
      <c r="D3" s="24"/>
      <c r="E3" s="24"/>
      <c r="F3" s="106"/>
      <c r="G3" s="106"/>
      <c r="H3" s="24"/>
      <c r="I3" s="24"/>
      <c r="J3" s="105"/>
      <c r="K3" s="30"/>
    </row>
    <row r="4" spans="1:11" ht="39.75" customHeight="1">
      <c r="A4" s="31"/>
      <c r="B4" s="236" t="s">
        <v>365</v>
      </c>
      <c r="C4" s="236"/>
      <c r="D4" s="236"/>
      <c r="E4" s="236"/>
      <c r="F4" s="236"/>
      <c r="G4" s="236"/>
      <c r="H4" s="236"/>
      <c r="I4" s="236"/>
      <c r="J4" s="236"/>
      <c r="K4" s="30"/>
    </row>
    <row r="5" spans="1:11" ht="12.75">
      <c r="A5" s="31"/>
      <c r="B5" s="8"/>
      <c r="C5" s="26"/>
      <c r="D5" s="26"/>
      <c r="E5" s="26"/>
      <c r="F5" s="133"/>
      <c r="G5" s="134"/>
      <c r="H5" s="6"/>
      <c r="I5" s="7"/>
      <c r="J5" s="26"/>
      <c r="K5" s="30"/>
    </row>
    <row r="6" spans="1:11" ht="12.75">
      <c r="A6" s="31"/>
      <c r="B6" s="202" t="s">
        <v>150</v>
      </c>
      <c r="C6" s="215"/>
      <c r="D6" s="207" t="s">
        <v>377</v>
      </c>
      <c r="E6" s="208"/>
      <c r="F6" s="136"/>
      <c r="G6" s="136"/>
      <c r="H6" s="136"/>
      <c r="I6" s="136"/>
      <c r="J6" s="136"/>
      <c r="K6" s="30"/>
    </row>
    <row r="7" spans="1:11" ht="12.75">
      <c r="A7" s="31"/>
      <c r="B7" s="137"/>
      <c r="C7" s="137"/>
      <c r="D7" s="8"/>
      <c r="E7" s="8"/>
      <c r="F7" s="136"/>
      <c r="G7" s="136"/>
      <c r="H7" s="136"/>
      <c r="I7" s="136"/>
      <c r="J7" s="136"/>
      <c r="K7" s="30"/>
    </row>
    <row r="8" spans="1:11" ht="12.75" customHeight="1">
      <c r="A8" s="31"/>
      <c r="B8" s="232" t="s">
        <v>71</v>
      </c>
      <c r="C8" s="233"/>
      <c r="D8" s="207" t="s">
        <v>378</v>
      </c>
      <c r="E8" s="208"/>
      <c r="F8" s="136"/>
      <c r="G8" s="136"/>
      <c r="H8" s="136"/>
      <c r="I8" s="136"/>
      <c r="J8" s="8"/>
      <c r="K8" s="30"/>
    </row>
    <row r="9" spans="1:11" ht="12.75">
      <c r="A9" s="31"/>
      <c r="B9" s="138"/>
      <c r="C9" s="138"/>
      <c r="D9" s="29"/>
      <c r="E9" s="8"/>
      <c r="F9" s="8"/>
      <c r="G9" s="8"/>
      <c r="H9" s="8"/>
      <c r="I9" s="8"/>
      <c r="J9" s="8"/>
      <c r="K9" s="30"/>
    </row>
    <row r="10" spans="1:11" ht="12.75" customHeight="1">
      <c r="A10" s="31"/>
      <c r="B10" s="189" t="s">
        <v>1</v>
      </c>
      <c r="C10" s="229"/>
      <c r="D10" s="207" t="s">
        <v>379</v>
      </c>
      <c r="E10" s="208"/>
      <c r="F10" s="8"/>
      <c r="G10" s="8"/>
      <c r="H10" s="8"/>
      <c r="I10" s="8"/>
      <c r="J10" s="8"/>
      <c r="K10" s="30"/>
    </row>
    <row r="11" spans="1:11" ht="12.75">
      <c r="A11" s="31"/>
      <c r="B11" s="229"/>
      <c r="C11" s="229"/>
      <c r="D11" s="8"/>
      <c r="E11" s="8"/>
      <c r="F11" s="8"/>
      <c r="G11" s="8"/>
      <c r="H11" s="8"/>
      <c r="I11" s="8"/>
      <c r="J11" s="8"/>
      <c r="K11" s="30"/>
    </row>
    <row r="12" spans="1:11" ht="12.75">
      <c r="A12" s="31"/>
      <c r="B12" s="202" t="s">
        <v>72</v>
      </c>
      <c r="C12" s="215"/>
      <c r="D12" s="191" t="s">
        <v>380</v>
      </c>
      <c r="E12" s="222"/>
      <c r="F12" s="222"/>
      <c r="G12" s="222"/>
      <c r="H12" s="222"/>
      <c r="I12" s="222"/>
      <c r="J12" s="188"/>
      <c r="K12" s="30"/>
    </row>
    <row r="13" spans="1:11" ht="15.75">
      <c r="A13" s="31"/>
      <c r="B13" s="227"/>
      <c r="C13" s="228"/>
      <c r="D13" s="228"/>
      <c r="E13" s="139"/>
      <c r="F13" s="139"/>
      <c r="G13" s="139"/>
      <c r="H13" s="139"/>
      <c r="I13" s="139"/>
      <c r="J13" s="139"/>
      <c r="K13" s="30"/>
    </row>
    <row r="14" spans="1:11" ht="12.75">
      <c r="A14" s="31"/>
      <c r="B14" s="137"/>
      <c r="C14" s="137"/>
      <c r="D14" s="140"/>
      <c r="E14" s="8"/>
      <c r="F14" s="8"/>
      <c r="G14" s="8"/>
      <c r="H14" s="8"/>
      <c r="I14" s="8"/>
      <c r="J14" s="8"/>
      <c r="K14" s="30"/>
    </row>
    <row r="15" spans="1:16" ht="12.75">
      <c r="A15" s="31"/>
      <c r="B15" s="202" t="s">
        <v>190</v>
      </c>
      <c r="C15" s="215"/>
      <c r="D15" s="230" t="s">
        <v>381</v>
      </c>
      <c r="E15" s="231"/>
      <c r="F15" s="8"/>
      <c r="G15" s="191" t="s">
        <v>382</v>
      </c>
      <c r="H15" s="222"/>
      <c r="I15" s="222"/>
      <c r="J15" s="188"/>
      <c r="K15" s="30"/>
      <c r="P15" s="21"/>
    </row>
    <row r="16" spans="1:11" ht="12.75">
      <c r="A16" s="31"/>
      <c r="B16" s="137"/>
      <c r="C16" s="137"/>
      <c r="D16" s="8"/>
      <c r="E16" s="8"/>
      <c r="F16" s="8"/>
      <c r="G16" s="8"/>
      <c r="H16" s="8"/>
      <c r="I16" s="8"/>
      <c r="J16" s="8"/>
      <c r="K16" s="30"/>
    </row>
    <row r="17" spans="1:11" ht="12.75">
      <c r="A17" s="31"/>
      <c r="B17" s="202" t="s">
        <v>191</v>
      </c>
      <c r="C17" s="215"/>
      <c r="D17" s="191" t="s">
        <v>394</v>
      </c>
      <c r="E17" s="222"/>
      <c r="F17" s="222"/>
      <c r="G17" s="222"/>
      <c r="H17" s="222"/>
      <c r="I17" s="222"/>
      <c r="J17" s="188"/>
      <c r="K17" s="30"/>
    </row>
    <row r="18" spans="1:11" ht="12.75">
      <c r="A18" s="31"/>
      <c r="B18" s="137"/>
      <c r="C18" s="137"/>
      <c r="D18" s="8"/>
      <c r="E18" s="8"/>
      <c r="F18" s="8"/>
      <c r="G18" s="8"/>
      <c r="H18" s="8"/>
      <c r="I18" s="8"/>
      <c r="J18" s="8"/>
      <c r="K18" s="30"/>
    </row>
    <row r="19" spans="1:11" ht="12.75">
      <c r="A19" s="31"/>
      <c r="B19" s="202" t="s">
        <v>192</v>
      </c>
      <c r="C19" s="215"/>
      <c r="D19" s="223"/>
      <c r="E19" s="224"/>
      <c r="F19" s="224"/>
      <c r="G19" s="224"/>
      <c r="H19" s="224"/>
      <c r="I19" s="224"/>
      <c r="J19" s="225"/>
      <c r="K19" s="30"/>
    </row>
    <row r="20" spans="1:11" ht="12.75">
      <c r="A20" s="31"/>
      <c r="B20" s="137"/>
      <c r="C20" s="137"/>
      <c r="D20" s="140"/>
      <c r="E20" s="8"/>
      <c r="F20" s="8"/>
      <c r="G20" s="8"/>
      <c r="H20" s="8"/>
      <c r="I20" s="8"/>
      <c r="J20" s="8"/>
      <c r="K20" s="30"/>
    </row>
    <row r="21" spans="1:11" ht="12.75">
      <c r="A21" s="31"/>
      <c r="B21" s="202" t="s">
        <v>193</v>
      </c>
      <c r="C21" s="215"/>
      <c r="D21" s="226" t="s">
        <v>383</v>
      </c>
      <c r="E21" s="224"/>
      <c r="F21" s="224"/>
      <c r="G21" s="224"/>
      <c r="H21" s="224"/>
      <c r="I21" s="224"/>
      <c r="J21" s="225"/>
      <c r="K21" s="30"/>
    </row>
    <row r="22" spans="1:11" ht="12.75">
      <c r="A22" s="31"/>
      <c r="B22" s="137"/>
      <c r="C22" s="137"/>
      <c r="D22" s="140"/>
      <c r="E22" s="8"/>
      <c r="F22" s="8"/>
      <c r="G22" s="8"/>
      <c r="H22" s="8"/>
      <c r="I22" s="8"/>
      <c r="J22" s="8"/>
      <c r="K22" s="30"/>
    </row>
    <row r="23" spans="1:11" ht="12.75">
      <c r="A23" s="31"/>
      <c r="B23" s="202" t="s">
        <v>73</v>
      </c>
      <c r="C23" s="215"/>
      <c r="D23" s="141">
        <v>133</v>
      </c>
      <c r="E23" s="191" t="s">
        <v>382</v>
      </c>
      <c r="F23" s="216"/>
      <c r="G23" s="217"/>
      <c r="H23" s="213"/>
      <c r="I23" s="214"/>
      <c r="J23" s="27"/>
      <c r="K23" s="30"/>
    </row>
    <row r="24" spans="1:11" ht="12.75">
      <c r="A24" s="31"/>
      <c r="B24" s="137"/>
      <c r="C24" s="137"/>
      <c r="D24" s="8"/>
      <c r="E24" s="8"/>
      <c r="F24" s="8"/>
      <c r="G24" s="8"/>
      <c r="H24" s="8"/>
      <c r="I24" s="8"/>
      <c r="J24" s="8"/>
      <c r="K24" s="30"/>
    </row>
    <row r="25" spans="1:11" ht="12.75">
      <c r="A25" s="31"/>
      <c r="B25" s="202" t="s">
        <v>74</v>
      </c>
      <c r="C25" s="215"/>
      <c r="D25" s="141">
        <v>21</v>
      </c>
      <c r="E25" s="191" t="s">
        <v>384</v>
      </c>
      <c r="F25" s="216"/>
      <c r="G25" s="216"/>
      <c r="H25" s="217"/>
      <c r="I25" s="135" t="s">
        <v>75</v>
      </c>
      <c r="J25" s="167">
        <v>3429</v>
      </c>
      <c r="K25" s="30"/>
    </row>
    <row r="26" spans="1:11" ht="12.75">
      <c r="A26" s="31"/>
      <c r="B26" s="137"/>
      <c r="C26" s="137"/>
      <c r="D26" s="8"/>
      <c r="E26" s="8"/>
      <c r="F26" s="8"/>
      <c r="G26" s="8"/>
      <c r="H26" s="137"/>
      <c r="I26" s="137" t="s">
        <v>366</v>
      </c>
      <c r="J26" s="140"/>
      <c r="K26" s="30"/>
    </row>
    <row r="27" spans="1:11" ht="12.75">
      <c r="A27" s="31"/>
      <c r="B27" s="202" t="s">
        <v>195</v>
      </c>
      <c r="C27" s="215"/>
      <c r="D27" s="142" t="s">
        <v>393</v>
      </c>
      <c r="E27" s="143"/>
      <c r="F27" s="30"/>
      <c r="G27" s="26"/>
      <c r="H27" s="202" t="s">
        <v>194</v>
      </c>
      <c r="I27" s="215"/>
      <c r="J27" s="144" t="s">
        <v>385</v>
      </c>
      <c r="K27" s="30"/>
    </row>
    <row r="28" spans="1:11" ht="12.75">
      <c r="A28" s="31"/>
      <c r="B28" s="137"/>
      <c r="C28" s="137"/>
      <c r="D28" s="8"/>
      <c r="E28" s="26"/>
      <c r="F28" s="26"/>
      <c r="G28" s="26"/>
      <c r="H28" s="26"/>
      <c r="I28" s="8"/>
      <c r="J28" s="145"/>
      <c r="K28" s="30"/>
    </row>
    <row r="29" spans="1:11" ht="12.75">
      <c r="A29" s="31"/>
      <c r="B29" s="218" t="s">
        <v>76</v>
      </c>
      <c r="C29" s="219"/>
      <c r="D29" s="220"/>
      <c r="E29" s="220"/>
      <c r="F29" s="219" t="s">
        <v>77</v>
      </c>
      <c r="G29" s="221"/>
      <c r="H29" s="221"/>
      <c r="I29" s="220" t="s">
        <v>78</v>
      </c>
      <c r="J29" s="220"/>
      <c r="K29" s="30"/>
    </row>
    <row r="30" spans="1:11" ht="12.75">
      <c r="A30" s="31"/>
      <c r="B30" s="30"/>
      <c r="C30" s="30"/>
      <c r="D30" s="30"/>
      <c r="E30" s="8"/>
      <c r="F30" s="8"/>
      <c r="G30" s="8"/>
      <c r="H30" s="8"/>
      <c r="I30" s="147"/>
      <c r="J30" s="145"/>
      <c r="K30" s="30"/>
    </row>
    <row r="31" spans="1:11" ht="12.75">
      <c r="A31" s="31"/>
      <c r="B31" s="175" t="s">
        <v>405</v>
      </c>
      <c r="C31" s="176"/>
      <c r="D31" s="176"/>
      <c r="E31" s="177"/>
      <c r="F31" s="175" t="s">
        <v>382</v>
      </c>
      <c r="G31" s="176"/>
      <c r="H31" s="177"/>
      <c r="I31" s="183" t="s">
        <v>406</v>
      </c>
      <c r="J31" s="174"/>
      <c r="K31" s="30"/>
    </row>
    <row r="32" spans="1:11" ht="12.75">
      <c r="A32" s="31"/>
      <c r="B32" s="137"/>
      <c r="C32" s="137"/>
      <c r="D32" s="140"/>
      <c r="E32" s="184"/>
      <c r="F32" s="184"/>
      <c r="G32" s="184"/>
      <c r="H32" s="185"/>
      <c r="I32" s="8"/>
      <c r="J32" s="149"/>
      <c r="K32" s="30"/>
    </row>
    <row r="33" spans="1:11" ht="12.75">
      <c r="A33" s="31"/>
      <c r="B33" s="175" t="s">
        <v>407</v>
      </c>
      <c r="C33" s="176"/>
      <c r="D33" s="176"/>
      <c r="E33" s="177"/>
      <c r="F33" s="175" t="s">
        <v>382</v>
      </c>
      <c r="G33" s="176"/>
      <c r="H33" s="177"/>
      <c r="I33" s="183" t="s">
        <v>408</v>
      </c>
      <c r="J33" s="174"/>
      <c r="K33" s="30"/>
    </row>
    <row r="34" spans="1:11" ht="12.75">
      <c r="A34" s="31"/>
      <c r="B34" s="137"/>
      <c r="C34" s="137"/>
      <c r="D34" s="140"/>
      <c r="E34" s="148"/>
      <c r="F34" s="148"/>
      <c r="G34" s="148"/>
      <c r="H34" s="136"/>
      <c r="I34" s="8"/>
      <c r="J34" s="149"/>
      <c r="K34" s="30"/>
    </row>
    <row r="35" spans="1:11" ht="12.75">
      <c r="A35" s="31"/>
      <c r="B35" s="175" t="s">
        <v>409</v>
      </c>
      <c r="C35" s="176"/>
      <c r="D35" s="176"/>
      <c r="E35" s="177"/>
      <c r="F35" s="175" t="s">
        <v>382</v>
      </c>
      <c r="G35" s="176"/>
      <c r="H35" s="177"/>
      <c r="I35" s="183" t="s">
        <v>410</v>
      </c>
      <c r="J35" s="174"/>
      <c r="K35" s="30"/>
    </row>
    <row r="36" spans="1:11" ht="12.75">
      <c r="A36" s="31"/>
      <c r="B36" s="150"/>
      <c r="C36" s="150"/>
      <c r="D36" s="150"/>
      <c r="E36" s="150"/>
      <c r="F36" s="150"/>
      <c r="G36" s="150"/>
      <c r="H36" s="150"/>
      <c r="I36" s="151"/>
      <c r="J36" s="151"/>
      <c r="K36" s="30"/>
    </row>
    <row r="37" spans="1:11" ht="12.75">
      <c r="A37" s="31"/>
      <c r="B37" s="175" t="s">
        <v>411</v>
      </c>
      <c r="C37" s="176"/>
      <c r="D37" s="176"/>
      <c r="E37" s="177"/>
      <c r="F37" s="175" t="s">
        <v>382</v>
      </c>
      <c r="G37" s="176"/>
      <c r="H37" s="177"/>
      <c r="I37" s="183" t="s">
        <v>412</v>
      </c>
      <c r="J37" s="174"/>
      <c r="K37" s="30"/>
    </row>
    <row r="38" spans="1:11" ht="12.75">
      <c r="A38" s="31"/>
      <c r="B38" s="150"/>
      <c r="C38" s="150"/>
      <c r="D38" s="150"/>
      <c r="E38" s="150"/>
      <c r="F38" s="150"/>
      <c r="G38" s="150"/>
      <c r="H38" s="150"/>
      <c r="I38" s="151"/>
      <c r="J38" s="151"/>
      <c r="K38" s="30"/>
    </row>
    <row r="39" spans="1:11" ht="12.75">
      <c r="A39" s="31"/>
      <c r="B39" s="175" t="s">
        <v>413</v>
      </c>
      <c r="C39" s="176"/>
      <c r="D39" s="176"/>
      <c r="E39" s="177"/>
      <c r="F39" s="175" t="s">
        <v>382</v>
      </c>
      <c r="G39" s="176"/>
      <c r="H39" s="177"/>
      <c r="I39" s="183" t="s">
        <v>414</v>
      </c>
      <c r="J39" s="174"/>
      <c r="K39" s="30"/>
    </row>
    <row r="40" spans="1:11" ht="12.75">
      <c r="A40" s="31"/>
      <c r="B40" s="137"/>
      <c r="C40" s="137"/>
      <c r="D40" s="140"/>
      <c r="E40" s="148"/>
      <c r="F40" s="148"/>
      <c r="G40" s="148"/>
      <c r="H40" s="136"/>
      <c r="I40" s="8"/>
      <c r="J40" s="152"/>
      <c r="K40" s="30"/>
    </row>
    <row r="41" spans="1:11" ht="12.75">
      <c r="A41" s="31"/>
      <c r="B41" s="175" t="s">
        <v>415</v>
      </c>
      <c r="C41" s="176"/>
      <c r="D41" s="176"/>
      <c r="E41" s="177"/>
      <c r="F41" s="175" t="s">
        <v>416</v>
      </c>
      <c r="G41" s="176"/>
      <c r="H41" s="177"/>
      <c r="I41" s="183" t="s">
        <v>417</v>
      </c>
      <c r="J41" s="174"/>
      <c r="K41" s="30"/>
    </row>
    <row r="42" spans="1:11" ht="12.75">
      <c r="A42" s="31"/>
      <c r="B42" s="137"/>
      <c r="C42" s="137"/>
      <c r="D42" s="140"/>
      <c r="E42" s="148"/>
      <c r="F42" s="148"/>
      <c r="G42" s="148"/>
      <c r="H42" s="136"/>
      <c r="I42" s="8"/>
      <c r="J42" s="152"/>
      <c r="K42" s="30"/>
    </row>
    <row r="43" spans="1:11" ht="12.75">
      <c r="A43" s="31"/>
      <c r="B43" s="175" t="s">
        <v>418</v>
      </c>
      <c r="C43" s="178"/>
      <c r="D43" s="178"/>
      <c r="E43" s="182"/>
      <c r="F43" s="175" t="s">
        <v>419</v>
      </c>
      <c r="G43" s="178"/>
      <c r="H43" s="178"/>
      <c r="I43" s="183" t="s">
        <v>420</v>
      </c>
      <c r="J43" s="174"/>
      <c r="K43" s="30"/>
    </row>
    <row r="44" spans="1:11" ht="12.75">
      <c r="A44" s="31"/>
      <c r="B44" s="153"/>
      <c r="C44" s="153"/>
      <c r="D44" s="120"/>
      <c r="E44" s="121"/>
      <c r="F44" s="8"/>
      <c r="G44" s="120"/>
      <c r="H44" s="121"/>
      <c r="I44" s="8"/>
      <c r="J44" s="8"/>
      <c r="K44" s="30"/>
    </row>
    <row r="45" spans="1:11" ht="12.75">
      <c r="A45" s="31"/>
      <c r="B45" s="175" t="s">
        <v>421</v>
      </c>
      <c r="C45" s="178"/>
      <c r="D45" s="178"/>
      <c r="E45" s="182"/>
      <c r="F45" s="175" t="s">
        <v>422</v>
      </c>
      <c r="G45" s="178"/>
      <c r="H45" s="178"/>
      <c r="I45" s="183" t="s">
        <v>423</v>
      </c>
      <c r="J45" s="174"/>
      <c r="K45" s="30"/>
    </row>
    <row r="46" spans="1:11" ht="12.75">
      <c r="A46" s="31"/>
      <c r="B46" s="150"/>
      <c r="C46" s="154"/>
      <c r="D46" s="154"/>
      <c r="E46" s="154"/>
      <c r="F46" s="150"/>
      <c r="G46" s="154"/>
      <c r="H46" s="154"/>
      <c r="I46" s="151"/>
      <c r="J46" s="151"/>
      <c r="K46" s="30"/>
    </row>
    <row r="47" spans="1:11" ht="12.75">
      <c r="A47" s="31"/>
      <c r="B47" s="175" t="s">
        <v>424</v>
      </c>
      <c r="C47" s="178"/>
      <c r="D47" s="178"/>
      <c r="E47" s="182"/>
      <c r="F47" s="175" t="s">
        <v>422</v>
      </c>
      <c r="G47" s="178"/>
      <c r="H47" s="178" t="s">
        <v>422</v>
      </c>
      <c r="I47" s="183" t="s">
        <v>425</v>
      </c>
      <c r="J47" s="174"/>
      <c r="K47" s="30"/>
    </row>
    <row r="48" spans="1:11" ht="12.75">
      <c r="A48" s="31"/>
      <c r="B48" s="150"/>
      <c r="C48" s="154"/>
      <c r="D48" s="154"/>
      <c r="E48" s="154"/>
      <c r="F48" s="150"/>
      <c r="G48" s="154"/>
      <c r="H48" s="154"/>
      <c r="I48" s="151"/>
      <c r="J48" s="151"/>
      <c r="K48" s="30"/>
    </row>
    <row r="49" spans="1:11" ht="12.75">
      <c r="A49" s="31"/>
      <c r="B49" s="175" t="s">
        <v>426</v>
      </c>
      <c r="C49" s="178"/>
      <c r="D49" s="178"/>
      <c r="E49" s="182"/>
      <c r="F49" s="175" t="s">
        <v>382</v>
      </c>
      <c r="G49" s="178"/>
      <c r="H49" s="178"/>
      <c r="I49" s="183" t="s">
        <v>427</v>
      </c>
      <c r="J49" s="174"/>
      <c r="K49" s="30"/>
    </row>
    <row r="50" spans="1:11" ht="12.75">
      <c r="A50" s="31"/>
      <c r="B50" s="150"/>
      <c r="C50" s="154"/>
      <c r="D50" s="154"/>
      <c r="E50" s="154"/>
      <c r="F50" s="150"/>
      <c r="G50" s="154"/>
      <c r="H50" s="154"/>
      <c r="I50" s="151"/>
      <c r="J50" s="151"/>
      <c r="K50" s="30"/>
    </row>
    <row r="51" spans="1:11" ht="12.75">
      <c r="A51" s="31"/>
      <c r="B51" s="175" t="s">
        <v>428</v>
      </c>
      <c r="C51" s="178"/>
      <c r="D51" s="178"/>
      <c r="E51" s="182"/>
      <c r="F51" s="175" t="s">
        <v>382</v>
      </c>
      <c r="G51" s="178"/>
      <c r="H51" s="178"/>
      <c r="I51" s="183" t="s">
        <v>429</v>
      </c>
      <c r="J51" s="174"/>
      <c r="K51" s="30"/>
    </row>
    <row r="52" spans="1:11" ht="12.75">
      <c r="A52" s="31"/>
      <c r="B52" s="150"/>
      <c r="C52" s="150"/>
      <c r="D52" s="150"/>
      <c r="E52" s="150"/>
      <c r="F52" s="150"/>
      <c r="G52" s="150"/>
      <c r="H52" s="150"/>
      <c r="I52" s="151"/>
      <c r="J52" s="151"/>
      <c r="K52" s="30"/>
    </row>
    <row r="53" spans="1:11" ht="12.75">
      <c r="A53" s="31"/>
      <c r="B53" s="175" t="s">
        <v>430</v>
      </c>
      <c r="C53" s="176"/>
      <c r="D53" s="176"/>
      <c r="E53" s="177"/>
      <c r="F53" s="175" t="s">
        <v>382</v>
      </c>
      <c r="G53" s="178"/>
      <c r="H53" s="178"/>
      <c r="I53" s="183" t="s">
        <v>431</v>
      </c>
      <c r="J53" s="174"/>
      <c r="K53" s="30"/>
    </row>
    <row r="54" spans="1:11" ht="12.75">
      <c r="A54" s="31"/>
      <c r="B54" s="150"/>
      <c r="C54" s="150"/>
      <c r="D54" s="150"/>
      <c r="E54" s="150"/>
      <c r="F54" s="150"/>
      <c r="G54" s="150"/>
      <c r="H54" s="150"/>
      <c r="I54" s="151"/>
      <c r="J54" s="151"/>
      <c r="K54" s="30"/>
    </row>
    <row r="55" spans="1:11" ht="12.75">
      <c r="A55" s="31"/>
      <c r="B55" s="175" t="s">
        <v>432</v>
      </c>
      <c r="C55" s="176"/>
      <c r="D55" s="176"/>
      <c r="E55" s="177"/>
      <c r="F55" s="175" t="s">
        <v>382</v>
      </c>
      <c r="G55" s="178"/>
      <c r="H55" s="178"/>
      <c r="I55" s="173" t="s">
        <v>433</v>
      </c>
      <c r="J55" s="174"/>
      <c r="K55" s="30"/>
    </row>
    <row r="56" spans="1:11" ht="12.75">
      <c r="A56" s="31"/>
      <c r="B56" s="150"/>
      <c r="C56" s="150"/>
      <c r="D56" s="150"/>
      <c r="E56" s="150"/>
      <c r="F56" s="150"/>
      <c r="G56" s="150"/>
      <c r="H56" s="150"/>
      <c r="I56" s="151"/>
      <c r="J56" s="151"/>
      <c r="K56" s="30"/>
    </row>
    <row r="57" spans="1:11" ht="12.75">
      <c r="A57" s="31"/>
      <c r="B57" s="179" t="s">
        <v>434</v>
      </c>
      <c r="C57" s="180"/>
      <c r="D57" s="180"/>
      <c r="E57" s="181"/>
      <c r="F57" s="175" t="s">
        <v>382</v>
      </c>
      <c r="G57" s="178"/>
      <c r="H57" s="178"/>
      <c r="I57" s="173" t="s">
        <v>435</v>
      </c>
      <c r="J57" s="174"/>
      <c r="K57" s="30"/>
    </row>
    <row r="58" spans="1:11" ht="12.75">
      <c r="A58" s="31"/>
      <c r="B58" s="150"/>
      <c r="C58" s="154"/>
      <c r="D58" s="154"/>
      <c r="E58" s="154"/>
      <c r="F58" s="150"/>
      <c r="G58" s="154"/>
      <c r="H58" s="154"/>
      <c r="I58" s="151"/>
      <c r="J58" s="151"/>
      <c r="K58" s="30"/>
    </row>
    <row r="59" spans="1:11" ht="12.75">
      <c r="A59" s="31"/>
      <c r="B59" s="179" t="s">
        <v>436</v>
      </c>
      <c r="C59" s="180"/>
      <c r="D59" s="180"/>
      <c r="E59" s="181"/>
      <c r="F59" s="175" t="s">
        <v>382</v>
      </c>
      <c r="G59" s="178"/>
      <c r="H59" s="178"/>
      <c r="I59" s="173" t="s">
        <v>437</v>
      </c>
      <c r="J59" s="174"/>
      <c r="K59" s="30"/>
    </row>
    <row r="60" spans="1:11" ht="12.75">
      <c r="A60" s="31"/>
      <c r="B60" s="150"/>
      <c r="C60" s="154"/>
      <c r="D60" s="154"/>
      <c r="E60" s="154"/>
      <c r="F60" s="150"/>
      <c r="G60" s="154"/>
      <c r="H60" s="154"/>
      <c r="I60" s="151"/>
      <c r="J60" s="151"/>
      <c r="K60" s="30"/>
    </row>
    <row r="61" spans="1:11" ht="12.75">
      <c r="A61" s="31"/>
      <c r="B61" s="168" t="s">
        <v>441</v>
      </c>
      <c r="C61" s="169"/>
      <c r="D61" s="169"/>
      <c r="E61" s="170"/>
      <c r="F61" s="171" t="s">
        <v>382</v>
      </c>
      <c r="G61" s="172"/>
      <c r="H61" s="172"/>
      <c r="I61" s="173" t="s">
        <v>442</v>
      </c>
      <c r="J61" s="174"/>
      <c r="K61" s="30"/>
    </row>
    <row r="62" spans="1:11" ht="12.75">
      <c r="A62" s="31"/>
      <c r="B62" s="150"/>
      <c r="C62" s="154"/>
      <c r="D62" s="154"/>
      <c r="E62" s="154"/>
      <c r="F62" s="150"/>
      <c r="G62" s="154"/>
      <c r="H62" s="154"/>
      <c r="I62" s="151"/>
      <c r="J62" s="151"/>
      <c r="K62" s="30"/>
    </row>
    <row r="63" spans="1:15" ht="12.75">
      <c r="A63" s="31"/>
      <c r="B63" s="179" t="s">
        <v>438</v>
      </c>
      <c r="C63" s="180"/>
      <c r="D63" s="180"/>
      <c r="E63" s="181"/>
      <c r="F63" s="175" t="s">
        <v>439</v>
      </c>
      <c r="G63" s="178"/>
      <c r="H63" s="178"/>
      <c r="I63" s="173" t="s">
        <v>440</v>
      </c>
      <c r="J63" s="174"/>
      <c r="K63" s="30"/>
      <c r="O63" s="21"/>
    </row>
    <row r="64" spans="1:11" ht="12.75">
      <c r="A64" s="31"/>
      <c r="B64" s="238"/>
      <c r="C64" s="239"/>
      <c r="D64" s="239"/>
      <c r="E64" s="239"/>
      <c r="F64" s="238"/>
      <c r="G64" s="239"/>
      <c r="H64" s="239"/>
      <c r="I64" s="237"/>
      <c r="J64" s="237"/>
      <c r="K64" s="30"/>
    </row>
    <row r="65" spans="1:11" ht="12.75">
      <c r="A65" s="31"/>
      <c r="B65" s="155"/>
      <c r="C65" s="155"/>
      <c r="D65" s="155"/>
      <c r="E65" s="29"/>
      <c r="F65" s="29"/>
      <c r="G65" s="155"/>
      <c r="H65" s="29"/>
      <c r="I65" s="29"/>
      <c r="J65" s="29"/>
      <c r="K65" s="30"/>
    </row>
    <row r="66" spans="1:11" ht="12.75" customHeight="1">
      <c r="A66" s="31"/>
      <c r="B66" s="189" t="s">
        <v>350</v>
      </c>
      <c r="C66" s="190"/>
      <c r="D66" s="207"/>
      <c r="E66" s="208"/>
      <c r="F66" s="8"/>
      <c r="G66" s="191"/>
      <c r="H66" s="192"/>
      <c r="I66" s="192"/>
      <c r="J66" s="193"/>
      <c r="K66" s="30"/>
    </row>
    <row r="67" spans="1:11" ht="12.75">
      <c r="A67" s="31"/>
      <c r="B67" s="153"/>
      <c r="C67" s="153"/>
      <c r="D67" s="209"/>
      <c r="E67" s="209"/>
      <c r="F67" s="8"/>
      <c r="G67" s="209"/>
      <c r="H67" s="209"/>
      <c r="I67" s="156"/>
      <c r="J67" s="156"/>
      <c r="K67" s="30"/>
    </row>
    <row r="68" spans="1:11" ht="12.75" customHeight="1">
      <c r="A68" s="31"/>
      <c r="B68" s="189" t="s">
        <v>79</v>
      </c>
      <c r="C68" s="190"/>
      <c r="D68" s="191" t="s">
        <v>386</v>
      </c>
      <c r="E68" s="192"/>
      <c r="F68" s="192"/>
      <c r="G68" s="192"/>
      <c r="H68" s="192"/>
      <c r="I68" s="192"/>
      <c r="J68" s="193"/>
      <c r="K68" s="30"/>
    </row>
    <row r="69" spans="1:11" ht="12.75">
      <c r="A69" s="31"/>
      <c r="B69" s="137"/>
      <c r="C69" s="137"/>
      <c r="D69" s="140" t="s">
        <v>151</v>
      </c>
      <c r="E69" s="8"/>
      <c r="F69" s="8"/>
      <c r="G69" s="8"/>
      <c r="H69" s="8"/>
      <c r="I69" s="8"/>
      <c r="J69" s="8"/>
      <c r="K69" s="30"/>
    </row>
    <row r="70" spans="1:11" ht="12.75">
      <c r="A70" s="31"/>
      <c r="B70" s="189" t="s">
        <v>152</v>
      </c>
      <c r="C70" s="190"/>
      <c r="D70" s="186" t="s">
        <v>387</v>
      </c>
      <c r="E70" s="187"/>
      <c r="F70" s="194"/>
      <c r="G70" s="8"/>
      <c r="H70" s="135" t="s">
        <v>153</v>
      </c>
      <c r="I70" s="186" t="s">
        <v>388</v>
      </c>
      <c r="J70" s="194"/>
      <c r="K70" s="30"/>
    </row>
    <row r="71" spans="1:11" ht="12.75">
      <c r="A71" s="31"/>
      <c r="B71" s="137"/>
      <c r="C71" s="137"/>
      <c r="D71" s="140"/>
      <c r="E71" s="8"/>
      <c r="F71" s="8"/>
      <c r="G71" s="8"/>
      <c r="H71" s="8"/>
      <c r="I71" s="8"/>
      <c r="J71" s="8"/>
      <c r="K71" s="30"/>
    </row>
    <row r="72" spans="1:11" ht="12.75" customHeight="1">
      <c r="A72" s="31"/>
      <c r="B72" s="189" t="s">
        <v>192</v>
      </c>
      <c r="C72" s="190"/>
      <c r="D72" s="210" t="s">
        <v>392</v>
      </c>
      <c r="E72" s="211"/>
      <c r="F72" s="211"/>
      <c r="G72" s="211"/>
      <c r="H72" s="211"/>
      <c r="I72" s="211"/>
      <c r="J72" s="212"/>
      <c r="K72" s="30"/>
    </row>
    <row r="73" spans="1:11" ht="12.75">
      <c r="A73" s="31"/>
      <c r="B73" s="137"/>
      <c r="C73" s="137"/>
      <c r="D73" s="8"/>
      <c r="E73" s="8"/>
      <c r="F73" s="8"/>
      <c r="G73" s="8"/>
      <c r="H73" s="8"/>
      <c r="I73" s="8"/>
      <c r="J73" s="8"/>
      <c r="K73" s="30"/>
    </row>
    <row r="74" spans="1:11" ht="12.75">
      <c r="A74" s="31"/>
      <c r="B74" s="202" t="s">
        <v>288</v>
      </c>
      <c r="C74" s="203"/>
      <c r="D74" s="186" t="s">
        <v>395</v>
      </c>
      <c r="E74" s="187"/>
      <c r="F74" s="187"/>
      <c r="G74" s="187"/>
      <c r="H74" s="187"/>
      <c r="I74" s="187"/>
      <c r="J74" s="188"/>
      <c r="K74" s="30"/>
    </row>
    <row r="75" spans="1:11" ht="12.75">
      <c r="A75" s="31"/>
      <c r="B75" s="29"/>
      <c r="C75" s="29"/>
      <c r="D75" s="201" t="s">
        <v>0</v>
      </c>
      <c r="E75" s="201"/>
      <c r="F75" s="201"/>
      <c r="G75" s="201"/>
      <c r="H75" s="201"/>
      <c r="I75" s="201"/>
      <c r="J75" s="24"/>
      <c r="K75" s="30"/>
    </row>
    <row r="76" spans="1:11" ht="12.75">
      <c r="A76" s="31"/>
      <c r="B76" s="29"/>
      <c r="C76" s="29"/>
      <c r="D76" s="24"/>
      <c r="E76" s="24"/>
      <c r="F76" s="24"/>
      <c r="G76" s="24"/>
      <c r="H76" s="24"/>
      <c r="I76" s="24"/>
      <c r="J76" s="24"/>
      <c r="K76" s="30"/>
    </row>
    <row r="77" spans="1:11" ht="12.75">
      <c r="A77" s="31"/>
      <c r="B77" s="29"/>
      <c r="C77" s="197" t="s">
        <v>80</v>
      </c>
      <c r="D77" s="198"/>
      <c r="E77" s="198"/>
      <c r="F77" s="198"/>
      <c r="G77" s="28"/>
      <c r="H77" s="28"/>
      <c r="I77" s="28"/>
      <c r="J77" s="28"/>
      <c r="K77" s="30"/>
    </row>
    <row r="78" spans="1:11" ht="12.75">
      <c r="A78" s="31"/>
      <c r="B78" s="29"/>
      <c r="C78" s="199" t="s">
        <v>398</v>
      </c>
      <c r="D78" s="200"/>
      <c r="E78" s="200"/>
      <c r="F78" s="200"/>
      <c r="G78" s="200"/>
      <c r="H78" s="200"/>
      <c r="I78" s="200"/>
      <c r="J78" s="200"/>
      <c r="K78" s="30"/>
    </row>
    <row r="79" spans="1:11" ht="12.75">
      <c r="A79" s="31"/>
      <c r="B79" s="29"/>
      <c r="C79" s="199" t="s">
        <v>367</v>
      </c>
      <c r="D79" s="200"/>
      <c r="E79" s="200"/>
      <c r="F79" s="200"/>
      <c r="G79" s="200"/>
      <c r="H79" s="200"/>
      <c r="I79" s="200"/>
      <c r="J79" s="28"/>
      <c r="K79" s="30"/>
    </row>
    <row r="80" spans="1:11" ht="12.75">
      <c r="A80" s="31"/>
      <c r="B80" s="29"/>
      <c r="C80" s="199" t="s">
        <v>368</v>
      </c>
      <c r="D80" s="200"/>
      <c r="E80" s="200"/>
      <c r="F80" s="200"/>
      <c r="G80" s="200"/>
      <c r="H80" s="200"/>
      <c r="I80" s="200"/>
      <c r="J80" s="200"/>
      <c r="K80" s="30"/>
    </row>
    <row r="81" spans="1:11" ht="12.75">
      <c r="A81" s="31"/>
      <c r="B81" s="29"/>
      <c r="C81" s="199" t="s">
        <v>369</v>
      </c>
      <c r="D81" s="200"/>
      <c r="E81" s="200"/>
      <c r="F81" s="200"/>
      <c r="G81" s="200"/>
      <c r="H81" s="200"/>
      <c r="I81" s="200"/>
      <c r="J81" s="200"/>
      <c r="K81" s="30"/>
    </row>
    <row r="82" spans="1:11" s="21" customFormat="1" ht="12.75">
      <c r="A82" s="31"/>
      <c r="B82" s="29"/>
      <c r="C82" s="18"/>
      <c r="D82" s="18"/>
      <c r="E82" s="18"/>
      <c r="F82" s="18"/>
      <c r="G82" s="18"/>
      <c r="H82" s="19" t="s">
        <v>389</v>
      </c>
      <c r="I82" s="19"/>
      <c r="J82" s="20" t="s">
        <v>390</v>
      </c>
      <c r="K82" s="30"/>
    </row>
    <row r="83" spans="1:11" s="21" customFormat="1" ht="12.75">
      <c r="A83" s="31"/>
      <c r="B83" s="29"/>
      <c r="C83" s="18"/>
      <c r="D83" s="18"/>
      <c r="E83" s="18"/>
      <c r="F83" s="18"/>
      <c r="G83" s="18"/>
      <c r="H83" s="19"/>
      <c r="I83" s="19"/>
      <c r="J83" s="20"/>
      <c r="K83" s="30"/>
    </row>
    <row r="84" spans="1:11" s="21" customFormat="1" ht="12.75">
      <c r="A84" s="31"/>
      <c r="B84" s="29"/>
      <c r="C84" s="18"/>
      <c r="D84" s="18"/>
      <c r="E84" s="18"/>
      <c r="F84" s="18"/>
      <c r="G84" s="18"/>
      <c r="H84" s="19"/>
      <c r="I84" s="19"/>
      <c r="J84" s="20"/>
      <c r="K84" s="30"/>
    </row>
    <row r="85" spans="1:11" s="21" customFormat="1" ht="13.5" thickBot="1">
      <c r="A85" s="31"/>
      <c r="B85" s="32" t="s">
        <v>81</v>
      </c>
      <c r="C85" s="8"/>
      <c r="D85" s="8"/>
      <c r="E85" s="8"/>
      <c r="F85" s="8"/>
      <c r="G85" s="8"/>
      <c r="H85" s="22" t="s">
        <v>396</v>
      </c>
      <c r="I85" s="23"/>
      <c r="J85" s="22" t="s">
        <v>397</v>
      </c>
      <c r="K85" s="30"/>
    </row>
    <row r="86" spans="1:11" ht="12.75">
      <c r="A86" s="31"/>
      <c r="B86" s="8"/>
      <c r="C86" s="8"/>
      <c r="D86" s="8"/>
      <c r="E86" s="8"/>
      <c r="F86" s="29" t="s">
        <v>154</v>
      </c>
      <c r="G86" s="30"/>
      <c r="H86" s="204" t="s">
        <v>155</v>
      </c>
      <c r="I86" s="205"/>
      <c r="J86" s="206"/>
      <c r="K86" s="30"/>
    </row>
    <row r="87" spans="1:11" ht="12.75">
      <c r="A87" s="31"/>
      <c r="B87" s="8"/>
      <c r="C87" s="8"/>
      <c r="D87" s="8"/>
      <c r="E87" s="8"/>
      <c r="F87" s="29"/>
      <c r="G87" s="30"/>
      <c r="H87" s="120"/>
      <c r="I87" s="146"/>
      <c r="J87" s="157"/>
      <c r="K87" s="30"/>
    </row>
    <row r="88" spans="1:11" ht="12.75">
      <c r="A88" s="31"/>
      <c r="B88" s="38"/>
      <c r="C88" s="38"/>
      <c r="D88" s="8"/>
      <c r="E88" s="8"/>
      <c r="F88" s="8"/>
      <c r="G88" s="8"/>
      <c r="H88" s="195"/>
      <c r="I88" s="196"/>
      <c r="J88" s="8"/>
      <c r="K88" s="30"/>
    </row>
    <row r="89" s="25" customFormat="1" ht="12.75"/>
  </sheetData>
  <sheetProtection/>
  <mergeCells count="107">
    <mergeCell ref="I64:J64"/>
    <mergeCell ref="B41:E41"/>
    <mergeCell ref="F41:H41"/>
    <mergeCell ref="I41:J41"/>
    <mergeCell ref="B43:E43"/>
    <mergeCell ref="F43:H43"/>
    <mergeCell ref="I43:J43"/>
    <mergeCell ref="B64:E64"/>
    <mergeCell ref="F64:H64"/>
    <mergeCell ref="B45:E45"/>
    <mergeCell ref="B8:C8"/>
    <mergeCell ref="D8:E8"/>
    <mergeCell ref="B2:E2"/>
    <mergeCell ref="B4:J4"/>
    <mergeCell ref="B6:C6"/>
    <mergeCell ref="D6:E6"/>
    <mergeCell ref="G15:J15"/>
    <mergeCell ref="B13:D13"/>
    <mergeCell ref="B10:C11"/>
    <mergeCell ref="D10:E10"/>
    <mergeCell ref="B12:C12"/>
    <mergeCell ref="D12:J12"/>
    <mergeCell ref="B15:C15"/>
    <mergeCell ref="D15:E15"/>
    <mergeCell ref="B23:C23"/>
    <mergeCell ref="E23:G23"/>
    <mergeCell ref="D17:J17"/>
    <mergeCell ref="B19:C19"/>
    <mergeCell ref="D19:J19"/>
    <mergeCell ref="B21:C21"/>
    <mergeCell ref="D21:J21"/>
    <mergeCell ref="B17:C17"/>
    <mergeCell ref="B72:C72"/>
    <mergeCell ref="D72:J72"/>
    <mergeCell ref="H23:I23"/>
    <mergeCell ref="B25:C25"/>
    <mergeCell ref="E25:H25"/>
    <mergeCell ref="B29:E29"/>
    <mergeCell ref="F29:H29"/>
    <mergeCell ref="I29:J29"/>
    <mergeCell ref="B27:C27"/>
    <mergeCell ref="H27:I27"/>
    <mergeCell ref="I70:J70"/>
    <mergeCell ref="D75:I75"/>
    <mergeCell ref="B74:C74"/>
    <mergeCell ref="C81:J81"/>
    <mergeCell ref="H86:J86"/>
    <mergeCell ref="B66:C66"/>
    <mergeCell ref="D66:E66"/>
    <mergeCell ref="G66:J66"/>
    <mergeCell ref="D67:E67"/>
    <mergeCell ref="G67:H67"/>
    <mergeCell ref="D74:J74"/>
    <mergeCell ref="B68:C68"/>
    <mergeCell ref="D68:J68"/>
    <mergeCell ref="B70:C70"/>
    <mergeCell ref="D70:F70"/>
    <mergeCell ref="H88:I88"/>
    <mergeCell ref="C77:F77"/>
    <mergeCell ref="C78:J78"/>
    <mergeCell ref="C79:I79"/>
    <mergeCell ref="C80:J80"/>
    <mergeCell ref="B31:E31"/>
    <mergeCell ref="F31:H31"/>
    <mergeCell ref="I31:J31"/>
    <mergeCell ref="E32:H32"/>
    <mergeCell ref="B33:E33"/>
    <mergeCell ref="F33:H33"/>
    <mergeCell ref="I33:J33"/>
    <mergeCell ref="B39:E39"/>
    <mergeCell ref="F39:H39"/>
    <mergeCell ref="I39:J39"/>
    <mergeCell ref="B35:E35"/>
    <mergeCell ref="F35:H35"/>
    <mergeCell ref="I35:J35"/>
    <mergeCell ref="B37:E37"/>
    <mergeCell ref="F37:H37"/>
    <mergeCell ref="I37:J37"/>
    <mergeCell ref="F45:H45"/>
    <mergeCell ref="I45:J45"/>
    <mergeCell ref="B47:E47"/>
    <mergeCell ref="F47:H47"/>
    <mergeCell ref="I47:J47"/>
    <mergeCell ref="B49:E49"/>
    <mergeCell ref="F49:H49"/>
    <mergeCell ref="I49:J49"/>
    <mergeCell ref="B51:E51"/>
    <mergeCell ref="F51:H51"/>
    <mergeCell ref="I51:J51"/>
    <mergeCell ref="B53:E53"/>
    <mergeCell ref="F53:H53"/>
    <mergeCell ref="I53:J53"/>
    <mergeCell ref="B63:E63"/>
    <mergeCell ref="F63:H63"/>
    <mergeCell ref="I63:J63"/>
    <mergeCell ref="B57:E57"/>
    <mergeCell ref="F57:H57"/>
    <mergeCell ref="I57:J57"/>
    <mergeCell ref="B59:E59"/>
    <mergeCell ref="F59:H59"/>
    <mergeCell ref="I59:J59"/>
    <mergeCell ref="B61:E61"/>
    <mergeCell ref="F61:H61"/>
    <mergeCell ref="I61:J61"/>
    <mergeCell ref="B55:E55"/>
    <mergeCell ref="F55:H55"/>
    <mergeCell ref="I55:J55"/>
  </mergeCells>
  <conditionalFormatting sqref="I30">
    <cfRule type="cellIs" priority="1" dxfId="4" operator="equal" stopIfTrue="1">
      <formula>"DA"</formula>
    </cfRule>
  </conditionalFormatting>
  <dataValidations count="1">
    <dataValidation allowBlank="1" sqref="B65:J65536 K1:IV65536 B1:J30 I41 I42:J46 I55:J55 I48:J49 B54:J54 B56:J56 J50:J52 I50:I53 I31:J40 I57:J64"/>
  </dataValidations>
  <hyperlinks>
    <hyperlink ref="D21" r:id="rId1" display="www.crosig.hr"/>
    <hyperlink ref="D72" r:id="rId2" display="jelena.matijevic@crosig.hr"/>
  </hyperlinks>
  <printOptions/>
  <pageMargins left="0.75" right="0.75" top="1" bottom="1" header="0.5" footer="0.5"/>
  <pageSetup horizontalDpi="600" verticalDpi="600" orientation="portrait" paperSize="9" scale="64" r:id="rId3"/>
  <customProperties>
    <customPr name="EpmWorksheetKeyString_GUID" r:id="rId4"/>
  </customProperties>
  <ignoredErrors>
    <ignoredError sqref="J27 D6:E10 I63:J63 I31:J59 I6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Y133"/>
  <sheetViews>
    <sheetView view="pageBreakPreview" zoomScaleSheetLayoutView="100" zoomScalePageLayoutView="0" workbookViewId="0" topLeftCell="A1">
      <pane xSplit="6" ySplit="7" topLeftCell="G8" activePane="bottomRight" state="frozen"/>
      <selection pane="topLeft" activeCell="F81" sqref="F81"/>
      <selection pane="topRight" activeCell="F81" sqref="F81"/>
      <selection pane="bottomLeft" activeCell="F81" sqref="F81"/>
      <selection pane="bottomRight" activeCell="A97" sqref="A97:E97"/>
    </sheetView>
  </sheetViews>
  <sheetFormatPr defaultColWidth="9.140625" defaultRowHeight="12.75"/>
  <cols>
    <col min="1" max="4" width="9.140625" style="41" customWidth="1"/>
    <col min="5" max="5" width="20.8515625" style="41" customWidth="1"/>
    <col min="6" max="6" width="9.140625" style="41" customWidth="1"/>
    <col min="7" max="8" width="11.140625" style="41" customWidth="1"/>
    <col min="9" max="9" width="12.00390625" style="41" customWidth="1"/>
    <col min="10" max="11" width="11.140625" style="41" customWidth="1"/>
    <col min="12" max="12" width="12.8515625" style="41" customWidth="1"/>
    <col min="13" max="16" width="9.140625" style="41" customWidth="1"/>
    <col min="17" max="18" width="15.421875" style="41" bestFit="1" customWidth="1"/>
    <col min="19" max="19" width="16.421875" style="41" bestFit="1" customWidth="1"/>
    <col min="20" max="16384" width="9.140625" style="41" customWidth="1"/>
  </cols>
  <sheetData>
    <row r="1" spans="1:12" ht="12.75">
      <c r="A1" s="240" t="s">
        <v>204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40"/>
    </row>
    <row r="2" spans="1:12" ht="12.75">
      <c r="A2" s="242" t="s">
        <v>401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40"/>
    </row>
    <row r="3" spans="1:12" ht="13.5" customHeight="1">
      <c r="A3" s="42"/>
      <c r="B3" s="43"/>
      <c r="C3" s="43"/>
      <c r="D3" s="43"/>
      <c r="E3" s="43"/>
      <c r="F3" s="244"/>
      <c r="G3" s="244"/>
      <c r="H3" s="113"/>
      <c r="I3" s="107"/>
      <c r="J3" s="43"/>
      <c r="K3" s="244" t="s">
        <v>58</v>
      </c>
      <c r="L3" s="244"/>
    </row>
    <row r="4" spans="1:12" ht="12.75">
      <c r="A4" s="245" t="s">
        <v>2</v>
      </c>
      <c r="B4" s="246"/>
      <c r="C4" s="246"/>
      <c r="D4" s="246"/>
      <c r="E4" s="246"/>
      <c r="F4" s="245" t="s">
        <v>222</v>
      </c>
      <c r="G4" s="245" t="s">
        <v>372</v>
      </c>
      <c r="H4" s="246"/>
      <c r="I4" s="246"/>
      <c r="J4" s="245" t="s">
        <v>373</v>
      </c>
      <c r="K4" s="246"/>
      <c r="L4" s="246"/>
    </row>
    <row r="5" spans="1:12" ht="12.75">
      <c r="A5" s="246"/>
      <c r="B5" s="246"/>
      <c r="C5" s="246"/>
      <c r="D5" s="246"/>
      <c r="E5" s="246"/>
      <c r="F5" s="246"/>
      <c r="G5" s="44" t="s">
        <v>360</v>
      </c>
      <c r="H5" s="44" t="s">
        <v>361</v>
      </c>
      <c r="I5" s="44" t="s">
        <v>362</v>
      </c>
      <c r="J5" s="44" t="s">
        <v>360</v>
      </c>
      <c r="K5" s="44" t="s">
        <v>361</v>
      </c>
      <c r="L5" s="44" t="s">
        <v>362</v>
      </c>
    </row>
    <row r="6" spans="1:12" ht="12.75">
      <c r="A6" s="245">
        <v>1</v>
      </c>
      <c r="B6" s="245"/>
      <c r="C6" s="245"/>
      <c r="D6" s="245"/>
      <c r="E6" s="245"/>
      <c r="F6" s="45">
        <v>2</v>
      </c>
      <c r="G6" s="45">
        <v>3</v>
      </c>
      <c r="H6" s="45">
        <v>4</v>
      </c>
      <c r="I6" s="45" t="s">
        <v>56</v>
      </c>
      <c r="J6" s="45">
        <v>6</v>
      </c>
      <c r="K6" s="45">
        <v>7</v>
      </c>
      <c r="L6" s="45" t="s">
        <v>57</v>
      </c>
    </row>
    <row r="7" spans="1:12" ht="12.75">
      <c r="A7" s="256" t="s">
        <v>3</v>
      </c>
      <c r="B7" s="257"/>
      <c r="C7" s="257"/>
      <c r="D7" s="257"/>
      <c r="E7" s="257"/>
      <c r="F7" s="257"/>
      <c r="G7" s="257"/>
      <c r="H7" s="257"/>
      <c r="I7" s="257"/>
      <c r="J7" s="257"/>
      <c r="K7" s="257"/>
      <c r="L7" s="258"/>
    </row>
    <row r="8" spans="1:12" ht="12.75">
      <c r="A8" s="252" t="s">
        <v>156</v>
      </c>
      <c r="B8" s="253"/>
      <c r="C8" s="253"/>
      <c r="D8" s="254"/>
      <c r="E8" s="255"/>
      <c r="F8" s="46">
        <v>1</v>
      </c>
      <c r="G8" s="81">
        <v>0</v>
      </c>
      <c r="H8" s="90">
        <f>H9+H10</f>
        <v>0</v>
      </c>
      <c r="I8" s="80">
        <f>SUM(G8:H8)</f>
        <v>0</v>
      </c>
      <c r="J8" s="81">
        <f>+H8+I8</f>
        <v>0</v>
      </c>
      <c r="K8" s="90">
        <f>+K9+K10</f>
        <v>0</v>
      </c>
      <c r="L8" s="80">
        <v>0</v>
      </c>
    </row>
    <row r="9" spans="1:12" ht="12.75">
      <c r="A9" s="247" t="s">
        <v>311</v>
      </c>
      <c r="B9" s="248"/>
      <c r="C9" s="248"/>
      <c r="D9" s="248"/>
      <c r="E9" s="249"/>
      <c r="F9" s="47">
        <v>2</v>
      </c>
      <c r="G9" s="96"/>
      <c r="H9" s="97"/>
      <c r="I9" s="50">
        <f aca="true" t="shared" si="0" ref="I9:I72">SUM(G9:H9)</f>
        <v>0</v>
      </c>
      <c r="J9" s="96"/>
      <c r="K9" s="97"/>
      <c r="L9" s="51"/>
    </row>
    <row r="10" spans="1:12" ht="12.75">
      <c r="A10" s="247" t="s">
        <v>312</v>
      </c>
      <c r="B10" s="248"/>
      <c r="C10" s="248"/>
      <c r="D10" s="248"/>
      <c r="E10" s="249"/>
      <c r="F10" s="47">
        <v>3</v>
      </c>
      <c r="G10" s="96"/>
      <c r="H10" s="97"/>
      <c r="I10" s="50">
        <f t="shared" si="0"/>
        <v>0</v>
      </c>
      <c r="J10" s="96"/>
      <c r="K10" s="97"/>
      <c r="L10" s="51"/>
    </row>
    <row r="11" spans="1:25" ht="12.75">
      <c r="A11" s="250" t="s">
        <v>157</v>
      </c>
      <c r="B11" s="251"/>
      <c r="C11" s="251"/>
      <c r="D11" s="248"/>
      <c r="E11" s="249"/>
      <c r="F11" s="47">
        <v>4</v>
      </c>
      <c r="G11" s="79">
        <f>G12+G13</f>
        <v>400595.7191039999</v>
      </c>
      <c r="H11" s="91">
        <f>H12+H13</f>
        <v>36886101.54022015</v>
      </c>
      <c r="I11" s="50">
        <f t="shared" si="0"/>
        <v>37286697.25932415</v>
      </c>
      <c r="J11" s="79">
        <f>+J12+J13</f>
        <v>336987.6005650001</v>
      </c>
      <c r="K11" s="91">
        <f>+K12+K13</f>
        <v>35693925.949185036</v>
      </c>
      <c r="L11" s="51">
        <f>SUM(J11:K11)</f>
        <v>36030913.54975004</v>
      </c>
      <c r="Q11" s="119"/>
      <c r="R11" s="119"/>
      <c r="S11" s="119"/>
      <c r="T11" s="119"/>
      <c r="U11" s="119"/>
      <c r="V11" s="119"/>
      <c r="W11" s="119"/>
      <c r="X11" s="119"/>
      <c r="Y11" s="119"/>
    </row>
    <row r="12" spans="1:25" ht="12.75">
      <c r="A12" s="247" t="s">
        <v>313</v>
      </c>
      <c r="B12" s="248"/>
      <c r="C12" s="248"/>
      <c r="D12" s="248"/>
      <c r="E12" s="249"/>
      <c r="F12" s="47">
        <v>5</v>
      </c>
      <c r="G12" s="96"/>
      <c r="H12" s="97"/>
      <c r="I12" s="50">
        <f t="shared" si="0"/>
        <v>0</v>
      </c>
      <c r="J12" s="96">
        <v>0</v>
      </c>
      <c r="K12" s="97">
        <v>-0.23000000417232513</v>
      </c>
      <c r="L12" s="50">
        <f aca="true" t="shared" si="1" ref="L12:L75">SUM(J12:K12)</f>
        <v>-0.23000000417232513</v>
      </c>
      <c r="Q12" s="119"/>
      <c r="R12" s="119"/>
      <c r="S12" s="119"/>
      <c r="T12" s="119"/>
      <c r="U12" s="119"/>
      <c r="V12" s="119"/>
      <c r="W12" s="119"/>
      <c r="X12" s="119"/>
      <c r="Y12" s="119"/>
    </row>
    <row r="13" spans="1:25" ht="12.75">
      <c r="A13" s="247" t="s">
        <v>314</v>
      </c>
      <c r="B13" s="248"/>
      <c r="C13" s="248"/>
      <c r="D13" s="248"/>
      <c r="E13" s="249"/>
      <c r="F13" s="47">
        <v>6</v>
      </c>
      <c r="G13" s="96">
        <v>400595.7191039999</v>
      </c>
      <c r="H13" s="97">
        <v>36886101.54022015</v>
      </c>
      <c r="I13" s="50">
        <f t="shared" si="0"/>
        <v>37286697.25932415</v>
      </c>
      <c r="J13" s="96">
        <v>336987.6005650001</v>
      </c>
      <c r="K13" s="97">
        <v>35693926.17918504</v>
      </c>
      <c r="L13" s="51">
        <f t="shared" si="1"/>
        <v>36030913.77975004</v>
      </c>
      <c r="Q13" s="119"/>
      <c r="R13" s="119"/>
      <c r="S13" s="119"/>
      <c r="T13" s="119"/>
      <c r="U13" s="119"/>
      <c r="V13" s="119"/>
      <c r="W13" s="119"/>
      <c r="X13" s="119"/>
      <c r="Y13" s="119"/>
    </row>
    <row r="14" spans="1:25" ht="12.75">
      <c r="A14" s="250" t="s">
        <v>158</v>
      </c>
      <c r="B14" s="251"/>
      <c r="C14" s="251"/>
      <c r="D14" s="248"/>
      <c r="E14" s="249"/>
      <c r="F14" s="47">
        <v>7</v>
      </c>
      <c r="G14" s="79">
        <f>G15+G16+G17</f>
        <v>17703984.32902905</v>
      </c>
      <c r="H14" s="91">
        <f>H15+H16+H17</f>
        <v>661977342.165604</v>
      </c>
      <c r="I14" s="50">
        <f t="shared" si="0"/>
        <v>679681326.4946331</v>
      </c>
      <c r="J14" s="79">
        <f>+J15+J16+J17</f>
        <v>17668023.12759478</v>
      </c>
      <c r="K14" s="91">
        <f>+K15+K16+K17</f>
        <v>667399810.9151801</v>
      </c>
      <c r="L14" s="51">
        <f t="shared" si="1"/>
        <v>685067834.0427749</v>
      </c>
      <c r="Q14" s="119"/>
      <c r="R14" s="119"/>
      <c r="S14" s="119"/>
      <c r="T14" s="119"/>
      <c r="U14" s="119"/>
      <c r="V14" s="119"/>
      <c r="W14" s="119"/>
      <c r="X14" s="119"/>
      <c r="Y14" s="119"/>
    </row>
    <row r="15" spans="1:25" ht="12.75">
      <c r="A15" s="247" t="s">
        <v>315</v>
      </c>
      <c r="B15" s="248"/>
      <c r="C15" s="248"/>
      <c r="D15" s="248"/>
      <c r="E15" s="249"/>
      <c r="F15" s="47">
        <v>8</v>
      </c>
      <c r="G15" s="96">
        <v>16809621.29045201</v>
      </c>
      <c r="H15" s="97">
        <v>600401234.0892994</v>
      </c>
      <c r="I15" s="50">
        <f t="shared" si="0"/>
        <v>617210855.3797514</v>
      </c>
      <c r="J15" s="96">
        <v>16399260.91058654</v>
      </c>
      <c r="K15" s="97">
        <v>598365108.8318233</v>
      </c>
      <c r="L15" s="51">
        <f t="shared" si="1"/>
        <v>614764369.74241</v>
      </c>
      <c r="Q15" s="119"/>
      <c r="R15" s="119"/>
      <c r="S15" s="119"/>
      <c r="T15" s="119"/>
      <c r="U15" s="119"/>
      <c r="V15" s="119"/>
      <c r="W15" s="119"/>
      <c r="X15" s="119"/>
      <c r="Y15" s="119"/>
    </row>
    <row r="16" spans="1:25" ht="12.75">
      <c r="A16" s="247" t="s">
        <v>316</v>
      </c>
      <c r="B16" s="248"/>
      <c r="C16" s="248"/>
      <c r="D16" s="248"/>
      <c r="E16" s="249"/>
      <c r="F16" s="47">
        <v>9</v>
      </c>
      <c r="G16" s="96">
        <v>813251.5615350399</v>
      </c>
      <c r="H16" s="97">
        <v>46947820.65793147</v>
      </c>
      <c r="I16" s="50">
        <f t="shared" si="0"/>
        <v>47761072.21946651</v>
      </c>
      <c r="J16" s="96">
        <v>894099.8199202402</v>
      </c>
      <c r="K16" s="97">
        <v>51971889.939443976</v>
      </c>
      <c r="L16" s="51">
        <f t="shared" si="1"/>
        <v>52865989.75936422</v>
      </c>
      <c r="Q16" s="119"/>
      <c r="R16" s="119"/>
      <c r="S16" s="119"/>
      <c r="T16" s="119"/>
      <c r="U16" s="119"/>
      <c r="V16" s="119"/>
      <c r="W16" s="119"/>
      <c r="X16" s="119"/>
      <c r="Y16" s="119"/>
    </row>
    <row r="17" spans="1:25" ht="12.75">
      <c r="A17" s="247" t="s">
        <v>317</v>
      </c>
      <c r="B17" s="248"/>
      <c r="C17" s="248"/>
      <c r="D17" s="248"/>
      <c r="E17" s="249"/>
      <c r="F17" s="47">
        <v>10</v>
      </c>
      <c r="G17" s="96">
        <v>81111.47704200004</v>
      </c>
      <c r="H17" s="97">
        <v>14628287.418373061</v>
      </c>
      <c r="I17" s="50">
        <f t="shared" si="0"/>
        <v>14709398.895415062</v>
      </c>
      <c r="J17" s="96">
        <v>374662.3970879999</v>
      </c>
      <c r="K17" s="97">
        <v>17062812.14391278</v>
      </c>
      <c r="L17" s="51">
        <f t="shared" si="1"/>
        <v>17437474.54100078</v>
      </c>
      <c r="Q17" s="119"/>
      <c r="R17" s="119"/>
      <c r="S17" s="119"/>
      <c r="T17" s="119"/>
      <c r="U17" s="119"/>
      <c r="V17" s="119"/>
      <c r="W17" s="119"/>
      <c r="X17" s="119"/>
      <c r="Y17" s="119"/>
    </row>
    <row r="18" spans="1:25" ht="12.75">
      <c r="A18" s="250" t="s">
        <v>159</v>
      </c>
      <c r="B18" s="251"/>
      <c r="C18" s="251"/>
      <c r="D18" s="248"/>
      <c r="E18" s="249"/>
      <c r="F18" s="47">
        <v>11</v>
      </c>
      <c r="G18" s="79">
        <f>G19+G20+G24+G43</f>
        <v>3056004508.31787</v>
      </c>
      <c r="H18" s="91">
        <f>H19+H20+H24+H43</f>
        <v>5319002465.052811</v>
      </c>
      <c r="I18" s="50">
        <f t="shared" si="0"/>
        <v>8375006973.370681</v>
      </c>
      <c r="J18" s="79">
        <f>+J19+J20+J24+J43</f>
        <v>3071461731.0351257</v>
      </c>
      <c r="K18" s="91">
        <f>+K19+K20+K24+K43</f>
        <v>5253649541.963998</v>
      </c>
      <c r="L18" s="51">
        <f t="shared" si="1"/>
        <v>8325111272.999124</v>
      </c>
      <c r="Q18" s="119"/>
      <c r="R18" s="119"/>
      <c r="S18" s="119"/>
      <c r="T18" s="119"/>
      <c r="U18" s="119"/>
      <c r="V18" s="119"/>
      <c r="W18" s="119"/>
      <c r="X18" s="119"/>
      <c r="Y18" s="119"/>
    </row>
    <row r="19" spans="1:25" ht="25.5" customHeight="1">
      <c r="A19" s="250" t="s">
        <v>318</v>
      </c>
      <c r="B19" s="251"/>
      <c r="C19" s="251"/>
      <c r="D19" s="248"/>
      <c r="E19" s="249"/>
      <c r="F19" s="47">
        <v>12</v>
      </c>
      <c r="G19" s="96">
        <v>1607920.5796825401</v>
      </c>
      <c r="H19" s="97">
        <v>901778410.6508267</v>
      </c>
      <c r="I19" s="50">
        <f t="shared" si="0"/>
        <v>903386331.2305093</v>
      </c>
      <c r="J19" s="96">
        <v>1622031.24350346</v>
      </c>
      <c r="K19" s="97">
        <v>837895132.9024084</v>
      </c>
      <c r="L19" s="122">
        <f t="shared" si="1"/>
        <v>839517164.1459118</v>
      </c>
      <c r="Q19" s="119"/>
      <c r="R19" s="119"/>
      <c r="S19" s="119"/>
      <c r="T19" s="119"/>
      <c r="U19" s="119"/>
      <c r="V19" s="119"/>
      <c r="W19" s="119"/>
      <c r="X19" s="119"/>
      <c r="Y19" s="119"/>
    </row>
    <row r="20" spans="1:25" ht="21" customHeight="1">
      <c r="A20" s="250" t="s">
        <v>160</v>
      </c>
      <c r="B20" s="251"/>
      <c r="C20" s="251"/>
      <c r="D20" s="248"/>
      <c r="E20" s="249"/>
      <c r="F20" s="47">
        <v>13</v>
      </c>
      <c r="G20" s="79">
        <f>SUM(G21:G23)</f>
        <v>0</v>
      </c>
      <c r="H20" s="91">
        <f>SUM(H21:H23)</f>
        <v>79549281.24775998</v>
      </c>
      <c r="I20" s="50">
        <f t="shared" si="0"/>
        <v>79549281.24775998</v>
      </c>
      <c r="J20" s="79">
        <f>+J21+J22+J23</f>
        <v>3.725290298461914E-09</v>
      </c>
      <c r="K20" s="91">
        <f>+K21+K22+K23</f>
        <v>71965522.44827498</v>
      </c>
      <c r="L20" s="51">
        <f t="shared" si="1"/>
        <v>71965522.44827498</v>
      </c>
      <c r="Q20" s="119"/>
      <c r="R20" s="119"/>
      <c r="S20" s="119"/>
      <c r="T20" s="119"/>
      <c r="U20" s="119"/>
      <c r="V20" s="119"/>
      <c r="W20" s="119"/>
      <c r="X20" s="119"/>
      <c r="Y20" s="119"/>
    </row>
    <row r="21" spans="1:25" ht="12.75">
      <c r="A21" s="247" t="s">
        <v>319</v>
      </c>
      <c r="B21" s="248"/>
      <c r="C21" s="248"/>
      <c r="D21" s="248"/>
      <c r="E21" s="249"/>
      <c r="F21" s="47">
        <v>14</v>
      </c>
      <c r="G21" s="96">
        <v>0</v>
      </c>
      <c r="H21" s="97">
        <v>0.019999980926513672</v>
      </c>
      <c r="I21" s="50">
        <f t="shared" si="0"/>
        <v>0.019999980926513672</v>
      </c>
      <c r="J21" s="96">
        <v>3.725290298461914E-09</v>
      </c>
      <c r="K21" s="97">
        <v>0.019999980926513672</v>
      </c>
      <c r="L21" s="50">
        <f t="shared" si="1"/>
        <v>0.01999998465180397</v>
      </c>
      <c r="Q21" s="119"/>
      <c r="R21" s="119"/>
      <c r="S21" s="119"/>
      <c r="T21" s="119"/>
      <c r="U21" s="119"/>
      <c r="V21" s="119"/>
      <c r="W21" s="119"/>
      <c r="X21" s="119"/>
      <c r="Y21" s="119"/>
    </row>
    <row r="22" spans="1:25" ht="12.75">
      <c r="A22" s="247" t="s">
        <v>320</v>
      </c>
      <c r="B22" s="248"/>
      <c r="C22" s="248"/>
      <c r="D22" s="248"/>
      <c r="E22" s="249"/>
      <c r="F22" s="47">
        <v>15</v>
      </c>
      <c r="G22" s="96">
        <v>0</v>
      </c>
      <c r="H22" s="97">
        <v>8855401.26</v>
      </c>
      <c r="I22" s="50">
        <f t="shared" si="0"/>
        <v>8855401.26</v>
      </c>
      <c r="J22" s="96">
        <v>0</v>
      </c>
      <c r="K22" s="97">
        <v>8855401.26</v>
      </c>
      <c r="L22" s="51">
        <f t="shared" si="1"/>
        <v>8855401.26</v>
      </c>
      <c r="Q22" s="119"/>
      <c r="R22" s="119"/>
      <c r="S22" s="119"/>
      <c r="T22" s="119"/>
      <c r="U22" s="119"/>
      <c r="V22" s="119"/>
      <c r="W22" s="119"/>
      <c r="X22" s="119"/>
      <c r="Y22" s="119"/>
    </row>
    <row r="23" spans="1:25" ht="12.75">
      <c r="A23" s="247" t="s">
        <v>321</v>
      </c>
      <c r="B23" s="248"/>
      <c r="C23" s="248"/>
      <c r="D23" s="248"/>
      <c r="E23" s="249"/>
      <c r="F23" s="47">
        <v>16</v>
      </c>
      <c r="G23" s="96">
        <v>0</v>
      </c>
      <c r="H23" s="97">
        <v>70693879.96776</v>
      </c>
      <c r="I23" s="50">
        <f t="shared" si="0"/>
        <v>70693879.96776</v>
      </c>
      <c r="J23" s="96">
        <v>0</v>
      </c>
      <c r="K23" s="97">
        <v>63110121.168275</v>
      </c>
      <c r="L23" s="51">
        <f t="shared" si="1"/>
        <v>63110121.168275</v>
      </c>
      <c r="Q23" s="119"/>
      <c r="R23" s="119"/>
      <c r="S23" s="119"/>
      <c r="T23" s="119"/>
      <c r="U23" s="119"/>
      <c r="V23" s="119"/>
      <c r="W23" s="119"/>
      <c r="X23" s="119"/>
      <c r="Y23" s="119"/>
    </row>
    <row r="24" spans="1:25" ht="12.75">
      <c r="A24" s="250" t="s">
        <v>161</v>
      </c>
      <c r="B24" s="251"/>
      <c r="C24" s="251"/>
      <c r="D24" s="248"/>
      <c r="E24" s="249"/>
      <c r="F24" s="47">
        <v>17</v>
      </c>
      <c r="G24" s="79">
        <f>G25+G28+G33+G39</f>
        <v>3054396587.738188</v>
      </c>
      <c r="H24" s="91">
        <f>H25+H28+H33+H39</f>
        <v>4337674773.154224</v>
      </c>
      <c r="I24" s="50">
        <f t="shared" si="0"/>
        <v>7392071360.892412</v>
      </c>
      <c r="J24" s="79">
        <f>+J25+J28+J33+J39</f>
        <v>3069839699.791622</v>
      </c>
      <c r="K24" s="91">
        <f>+K25+K28+K33+K39</f>
        <v>4343788886.613315</v>
      </c>
      <c r="L24" s="51">
        <f t="shared" si="1"/>
        <v>7413628586.404937</v>
      </c>
      <c r="Q24" s="119"/>
      <c r="R24" s="119"/>
      <c r="S24" s="119"/>
      <c r="T24" s="119"/>
      <c r="U24" s="119"/>
      <c r="V24" s="119"/>
      <c r="W24" s="119"/>
      <c r="X24" s="119"/>
      <c r="Y24" s="119"/>
    </row>
    <row r="25" spans="1:25" ht="12.75">
      <c r="A25" s="247" t="s">
        <v>162</v>
      </c>
      <c r="B25" s="248"/>
      <c r="C25" s="248"/>
      <c r="D25" s="248"/>
      <c r="E25" s="249"/>
      <c r="F25" s="47">
        <v>18</v>
      </c>
      <c r="G25" s="79">
        <f>G26+G27</f>
        <v>1306471120.364951</v>
      </c>
      <c r="H25" s="91">
        <f>H26+H27</f>
        <v>899622734.1764419</v>
      </c>
      <c r="I25" s="50">
        <f t="shared" si="0"/>
        <v>2206093854.541393</v>
      </c>
      <c r="J25" s="79">
        <f>+SUM(J26:J27)</f>
        <v>1265284715.505973</v>
      </c>
      <c r="K25" s="91">
        <f>+SUM(K26:K27)</f>
        <v>928162128.7697273</v>
      </c>
      <c r="L25" s="51">
        <f t="shared" si="1"/>
        <v>2193446844.2757006</v>
      </c>
      <c r="Q25" s="119"/>
      <c r="R25" s="119"/>
      <c r="S25" s="119"/>
      <c r="T25" s="119"/>
      <c r="U25" s="119"/>
      <c r="V25" s="119"/>
      <c r="W25" s="119"/>
      <c r="X25" s="119"/>
      <c r="Y25" s="119"/>
    </row>
    <row r="26" spans="1:25" ht="22.5" customHeight="1">
      <c r="A26" s="247" t="s">
        <v>322</v>
      </c>
      <c r="B26" s="248"/>
      <c r="C26" s="248"/>
      <c r="D26" s="248"/>
      <c r="E26" s="249"/>
      <c r="F26" s="47">
        <v>19</v>
      </c>
      <c r="G26" s="96">
        <v>1306471120.364951</v>
      </c>
      <c r="H26" s="97">
        <v>899622734.1764419</v>
      </c>
      <c r="I26" s="50">
        <f t="shared" si="0"/>
        <v>2206093854.541393</v>
      </c>
      <c r="J26" s="96">
        <v>1265284715.505973</v>
      </c>
      <c r="K26" s="97">
        <v>928162128.7697273</v>
      </c>
      <c r="L26" s="51">
        <f t="shared" si="1"/>
        <v>2193446844.2757006</v>
      </c>
      <c r="Q26" s="119"/>
      <c r="R26" s="119"/>
      <c r="S26" s="119"/>
      <c r="T26" s="119"/>
      <c r="U26" s="119"/>
      <c r="V26" s="119"/>
      <c r="W26" s="119"/>
      <c r="X26" s="119"/>
      <c r="Y26" s="119"/>
    </row>
    <row r="27" spans="1:25" ht="12.75">
      <c r="A27" s="247" t="s">
        <v>323</v>
      </c>
      <c r="B27" s="248"/>
      <c r="C27" s="248"/>
      <c r="D27" s="248"/>
      <c r="E27" s="249"/>
      <c r="F27" s="47">
        <v>20</v>
      </c>
      <c r="G27" s="96">
        <v>0</v>
      </c>
      <c r="H27" s="97">
        <v>0</v>
      </c>
      <c r="I27" s="50">
        <f t="shared" si="0"/>
        <v>0</v>
      </c>
      <c r="J27" s="96">
        <v>0</v>
      </c>
      <c r="K27" s="97">
        <v>0</v>
      </c>
      <c r="L27" s="50">
        <f t="shared" si="1"/>
        <v>0</v>
      </c>
      <c r="Q27" s="119"/>
      <c r="R27" s="119"/>
      <c r="S27" s="119"/>
      <c r="T27" s="119"/>
      <c r="U27" s="119"/>
      <c r="V27" s="119"/>
      <c r="W27" s="119"/>
      <c r="X27" s="119"/>
      <c r="Y27" s="119"/>
    </row>
    <row r="28" spans="1:25" ht="12.75">
      <c r="A28" s="247" t="s">
        <v>163</v>
      </c>
      <c r="B28" s="248"/>
      <c r="C28" s="248"/>
      <c r="D28" s="248"/>
      <c r="E28" s="249"/>
      <c r="F28" s="47">
        <v>21</v>
      </c>
      <c r="G28" s="79">
        <f>SUM(G29:G32)</f>
        <v>1341974318.6093762</v>
      </c>
      <c r="H28" s="91">
        <f>SUM(H29:H32)</f>
        <v>2368842038.1219077</v>
      </c>
      <c r="I28" s="50">
        <f t="shared" si="0"/>
        <v>3710816356.731284</v>
      </c>
      <c r="J28" s="79">
        <f>+J29+J30+J31+J32</f>
        <v>1449600401.9861498</v>
      </c>
      <c r="K28" s="91">
        <f>+K29+K30+K31+K32</f>
        <v>2342669866.6078053</v>
      </c>
      <c r="L28" s="51">
        <f t="shared" si="1"/>
        <v>3792270268.593955</v>
      </c>
      <c r="Q28" s="119"/>
      <c r="R28" s="119"/>
      <c r="S28" s="119"/>
      <c r="T28" s="119"/>
      <c r="U28" s="119"/>
      <c r="V28" s="119"/>
      <c r="W28" s="119"/>
      <c r="X28" s="119"/>
      <c r="Y28" s="119"/>
    </row>
    <row r="29" spans="1:25" ht="12.75">
      <c r="A29" s="247" t="s">
        <v>324</v>
      </c>
      <c r="B29" s="248"/>
      <c r="C29" s="248"/>
      <c r="D29" s="248"/>
      <c r="E29" s="249"/>
      <c r="F29" s="47">
        <v>22</v>
      </c>
      <c r="G29" s="96">
        <v>16398198.770000001</v>
      </c>
      <c r="H29" s="97">
        <v>419779338.53396505</v>
      </c>
      <c r="I29" s="50">
        <f t="shared" si="0"/>
        <v>436177537.30396503</v>
      </c>
      <c r="J29" s="96">
        <v>11996872.42</v>
      </c>
      <c r="K29" s="97">
        <v>423625680.906834</v>
      </c>
      <c r="L29" s="51">
        <f t="shared" si="1"/>
        <v>435622553.326834</v>
      </c>
      <c r="Q29" s="119"/>
      <c r="R29" s="119"/>
      <c r="S29" s="119"/>
      <c r="T29" s="119"/>
      <c r="U29" s="119"/>
      <c r="V29" s="119"/>
      <c r="W29" s="119"/>
      <c r="X29" s="119"/>
      <c r="Y29" s="119"/>
    </row>
    <row r="30" spans="1:25" ht="24" customHeight="1">
      <c r="A30" s="247" t="s">
        <v>325</v>
      </c>
      <c r="B30" s="248"/>
      <c r="C30" s="248"/>
      <c r="D30" s="248"/>
      <c r="E30" s="249"/>
      <c r="F30" s="47">
        <v>23</v>
      </c>
      <c r="G30" s="96">
        <v>1325576119.8393762</v>
      </c>
      <c r="H30" s="97">
        <v>1911628633.0179427</v>
      </c>
      <c r="I30" s="50">
        <f t="shared" si="0"/>
        <v>3237204752.857319</v>
      </c>
      <c r="J30" s="96">
        <v>1437603529.5661497</v>
      </c>
      <c r="K30" s="97">
        <v>1877206233.670971</v>
      </c>
      <c r="L30" s="51">
        <f t="shared" si="1"/>
        <v>3314809763.2371206</v>
      </c>
      <c r="Q30" s="119"/>
      <c r="R30" s="119"/>
      <c r="S30" s="119"/>
      <c r="T30" s="119"/>
      <c r="U30" s="119"/>
      <c r="V30" s="119"/>
      <c r="W30" s="119"/>
      <c r="X30" s="119"/>
      <c r="Y30" s="119"/>
    </row>
    <row r="31" spans="1:25" ht="12.75">
      <c r="A31" s="247" t="s">
        <v>326</v>
      </c>
      <c r="B31" s="248"/>
      <c r="C31" s="248"/>
      <c r="D31" s="248"/>
      <c r="E31" s="249"/>
      <c r="F31" s="47">
        <v>24</v>
      </c>
      <c r="G31" s="96">
        <v>0</v>
      </c>
      <c r="H31" s="97">
        <v>37434066.57000001</v>
      </c>
      <c r="I31" s="50">
        <f t="shared" si="0"/>
        <v>37434066.57000001</v>
      </c>
      <c r="J31" s="96">
        <v>0</v>
      </c>
      <c r="K31" s="97">
        <v>41837952.03</v>
      </c>
      <c r="L31" s="50">
        <f t="shared" si="1"/>
        <v>41837952.03</v>
      </c>
      <c r="Q31" s="119"/>
      <c r="R31" s="119"/>
      <c r="S31" s="119"/>
      <c r="T31" s="119"/>
      <c r="U31" s="119"/>
      <c r="V31" s="119"/>
      <c r="W31" s="119"/>
      <c r="X31" s="119"/>
      <c r="Y31" s="119"/>
    </row>
    <row r="32" spans="1:25" ht="12.75">
      <c r="A32" s="247" t="s">
        <v>327</v>
      </c>
      <c r="B32" s="248"/>
      <c r="C32" s="248"/>
      <c r="D32" s="248"/>
      <c r="E32" s="249"/>
      <c r="F32" s="47">
        <v>25</v>
      </c>
      <c r="G32" s="96">
        <v>0</v>
      </c>
      <c r="H32" s="97">
        <v>0</v>
      </c>
      <c r="I32" s="50">
        <f t="shared" si="0"/>
        <v>0</v>
      </c>
      <c r="J32" s="96">
        <v>0</v>
      </c>
      <c r="K32" s="97">
        <v>0</v>
      </c>
      <c r="L32" s="50">
        <f t="shared" si="1"/>
        <v>0</v>
      </c>
      <c r="Q32" s="119"/>
      <c r="R32" s="119"/>
      <c r="S32" s="119"/>
      <c r="T32" s="119"/>
      <c r="U32" s="119"/>
      <c r="V32" s="119"/>
      <c r="W32" s="119"/>
      <c r="X32" s="119"/>
      <c r="Y32" s="119"/>
    </row>
    <row r="33" spans="1:25" ht="12.75">
      <c r="A33" s="247" t="s">
        <v>164</v>
      </c>
      <c r="B33" s="248"/>
      <c r="C33" s="248"/>
      <c r="D33" s="248"/>
      <c r="E33" s="249"/>
      <c r="F33" s="47">
        <v>26</v>
      </c>
      <c r="G33" s="79">
        <f>SUM(G34:G38)</f>
        <v>3646076.2129120003</v>
      </c>
      <c r="H33" s="91">
        <f>SUM(H34:H38)</f>
        <v>125731981.60585344</v>
      </c>
      <c r="I33" s="50">
        <f t="shared" si="0"/>
        <v>129378057.81876543</v>
      </c>
      <c r="J33" s="79">
        <f>+J34+J35+J36+J37+J38</f>
        <v>1325985.56634</v>
      </c>
      <c r="K33" s="91">
        <f>+K34+K35+K36+K37+K38</f>
        <v>69674328.59034151</v>
      </c>
      <c r="L33" s="51">
        <f t="shared" si="1"/>
        <v>71000314.15668151</v>
      </c>
      <c r="Q33" s="119"/>
      <c r="R33" s="119"/>
      <c r="S33" s="119"/>
      <c r="T33" s="119"/>
      <c r="U33" s="119"/>
      <c r="V33" s="119"/>
      <c r="W33" s="119"/>
      <c r="X33" s="119"/>
      <c r="Y33" s="119"/>
    </row>
    <row r="34" spans="1:25" ht="12.75">
      <c r="A34" s="247" t="s">
        <v>328</v>
      </c>
      <c r="B34" s="248"/>
      <c r="C34" s="248"/>
      <c r="D34" s="248"/>
      <c r="E34" s="249"/>
      <c r="F34" s="47">
        <v>27</v>
      </c>
      <c r="G34" s="96">
        <v>0</v>
      </c>
      <c r="H34" s="97">
        <v>14385081.7</v>
      </c>
      <c r="I34" s="50">
        <f t="shared" si="0"/>
        <v>14385081.7</v>
      </c>
      <c r="J34" s="96">
        <v>0</v>
      </c>
      <c r="K34" s="97">
        <v>15568786.83</v>
      </c>
      <c r="L34" s="51">
        <f t="shared" si="1"/>
        <v>15568786.83</v>
      </c>
      <c r="Q34" s="119"/>
      <c r="R34" s="119"/>
      <c r="S34" s="119"/>
      <c r="T34" s="119"/>
      <c r="U34" s="119"/>
      <c r="V34" s="119"/>
      <c r="W34" s="119"/>
      <c r="X34" s="119"/>
      <c r="Y34" s="119"/>
    </row>
    <row r="35" spans="1:25" ht="24" customHeight="1">
      <c r="A35" s="247" t="s">
        <v>329</v>
      </c>
      <c r="B35" s="248"/>
      <c r="C35" s="248"/>
      <c r="D35" s="248"/>
      <c r="E35" s="249"/>
      <c r="F35" s="47">
        <v>28</v>
      </c>
      <c r="G35" s="96">
        <v>0</v>
      </c>
      <c r="H35" s="97">
        <v>34199688.154724084</v>
      </c>
      <c r="I35" s="50">
        <f>SUM(G35:H35)</f>
        <v>34199688.154724084</v>
      </c>
      <c r="J35" s="96">
        <v>0</v>
      </c>
      <c r="K35" s="97">
        <v>25336626.895343192</v>
      </c>
      <c r="L35" s="51">
        <f t="shared" si="1"/>
        <v>25336626.895343192</v>
      </c>
      <c r="Q35" s="119"/>
      <c r="R35" s="119"/>
      <c r="S35" s="119"/>
      <c r="T35" s="119"/>
      <c r="U35" s="119"/>
      <c r="V35" s="119"/>
      <c r="W35" s="119"/>
      <c r="X35" s="119"/>
      <c r="Y35" s="119"/>
    </row>
    <row r="36" spans="1:25" ht="12.75">
      <c r="A36" s="247" t="s">
        <v>330</v>
      </c>
      <c r="B36" s="248"/>
      <c r="C36" s="248"/>
      <c r="D36" s="248"/>
      <c r="E36" s="249"/>
      <c r="F36" s="47">
        <v>29</v>
      </c>
      <c r="G36" s="96">
        <v>0</v>
      </c>
      <c r="H36" s="97">
        <v>1692204.5</v>
      </c>
      <c r="I36" s="50">
        <f t="shared" si="0"/>
        <v>1692204.5</v>
      </c>
      <c r="J36" s="96">
        <v>188186</v>
      </c>
      <c r="K36" s="97">
        <v>16234096.5</v>
      </c>
      <c r="L36" s="51">
        <f t="shared" si="1"/>
        <v>16422282.5</v>
      </c>
      <c r="Q36" s="119"/>
      <c r="R36" s="119"/>
      <c r="S36" s="119"/>
      <c r="T36" s="119"/>
      <c r="U36" s="119"/>
      <c r="V36" s="119"/>
      <c r="W36" s="119"/>
      <c r="X36" s="119"/>
      <c r="Y36" s="119"/>
    </row>
    <row r="37" spans="1:25" ht="12.75">
      <c r="A37" s="247" t="s">
        <v>331</v>
      </c>
      <c r="B37" s="248"/>
      <c r="C37" s="248"/>
      <c r="D37" s="248"/>
      <c r="E37" s="249"/>
      <c r="F37" s="47">
        <v>30</v>
      </c>
      <c r="G37" s="96">
        <v>3646076.2129120003</v>
      </c>
      <c r="H37" s="97">
        <v>75455007.25112936</v>
      </c>
      <c r="I37" s="50">
        <f t="shared" si="0"/>
        <v>79101083.46404135</v>
      </c>
      <c r="J37" s="96">
        <v>1137799.56634</v>
      </c>
      <c r="K37" s="97">
        <v>12534818.36499832</v>
      </c>
      <c r="L37" s="51">
        <f t="shared" si="1"/>
        <v>13672617.93133832</v>
      </c>
      <c r="Q37" s="119"/>
      <c r="R37" s="119"/>
      <c r="S37" s="119"/>
      <c r="T37" s="119"/>
      <c r="U37" s="119"/>
      <c r="V37" s="119"/>
      <c r="W37" s="119"/>
      <c r="X37" s="119"/>
      <c r="Y37" s="119"/>
    </row>
    <row r="38" spans="1:25" ht="12.75">
      <c r="A38" s="247" t="s">
        <v>332</v>
      </c>
      <c r="B38" s="248"/>
      <c r="C38" s="248"/>
      <c r="D38" s="248"/>
      <c r="E38" s="249"/>
      <c r="F38" s="47">
        <v>31</v>
      </c>
      <c r="G38" s="96">
        <v>0</v>
      </c>
      <c r="H38" s="97">
        <v>0</v>
      </c>
      <c r="I38" s="50">
        <f t="shared" si="0"/>
        <v>0</v>
      </c>
      <c r="J38" s="96">
        <v>0</v>
      </c>
      <c r="K38" s="97">
        <v>0</v>
      </c>
      <c r="L38" s="50">
        <f t="shared" si="1"/>
        <v>0</v>
      </c>
      <c r="Q38" s="119"/>
      <c r="R38" s="119"/>
      <c r="S38" s="119"/>
      <c r="T38" s="119"/>
      <c r="U38" s="119"/>
      <c r="V38" s="119"/>
      <c r="W38" s="119"/>
      <c r="X38" s="119"/>
      <c r="Y38" s="119"/>
    </row>
    <row r="39" spans="1:25" ht="12.75">
      <c r="A39" s="247" t="s">
        <v>165</v>
      </c>
      <c r="B39" s="248"/>
      <c r="C39" s="248"/>
      <c r="D39" s="248"/>
      <c r="E39" s="249"/>
      <c r="F39" s="47">
        <v>32</v>
      </c>
      <c r="G39" s="79">
        <f>SUM(G40:G42)</f>
        <v>402305072.5509488</v>
      </c>
      <c r="H39" s="91">
        <f>SUM(H40:H42)</f>
        <v>943478019.2500215</v>
      </c>
      <c r="I39" s="50">
        <f t="shared" si="0"/>
        <v>1345783091.8009703</v>
      </c>
      <c r="J39" s="79">
        <f>+J40+J41+J42</f>
        <v>353628596.7331593</v>
      </c>
      <c r="K39" s="91">
        <f>+K40+K41+K42</f>
        <v>1003282562.6454406</v>
      </c>
      <c r="L39" s="51">
        <f t="shared" si="1"/>
        <v>1356911159.3786</v>
      </c>
      <c r="Q39" s="119"/>
      <c r="R39" s="119"/>
      <c r="S39" s="119"/>
      <c r="T39" s="119"/>
      <c r="U39" s="119"/>
      <c r="V39" s="119"/>
      <c r="W39" s="119"/>
      <c r="X39" s="119"/>
      <c r="Y39" s="119"/>
    </row>
    <row r="40" spans="1:25" ht="12.75">
      <c r="A40" s="247" t="s">
        <v>333</v>
      </c>
      <c r="B40" s="248"/>
      <c r="C40" s="248"/>
      <c r="D40" s="248"/>
      <c r="E40" s="249"/>
      <c r="F40" s="47">
        <v>33</v>
      </c>
      <c r="G40" s="96">
        <v>368989955.18766093</v>
      </c>
      <c r="H40" s="97">
        <v>773397629.1964854</v>
      </c>
      <c r="I40" s="50">
        <f t="shared" si="0"/>
        <v>1142387584.3841462</v>
      </c>
      <c r="J40" s="96">
        <v>283096467.7101486</v>
      </c>
      <c r="K40" s="97">
        <v>808353215.4169044</v>
      </c>
      <c r="L40" s="51">
        <f t="shared" si="1"/>
        <v>1091449683.127053</v>
      </c>
      <c r="Q40" s="119"/>
      <c r="R40" s="119"/>
      <c r="S40" s="119"/>
      <c r="T40" s="119"/>
      <c r="U40" s="119"/>
      <c r="V40" s="119"/>
      <c r="W40" s="119"/>
      <c r="X40" s="119"/>
      <c r="Y40" s="119"/>
    </row>
    <row r="41" spans="1:25" ht="12.75">
      <c r="A41" s="247" t="s">
        <v>334</v>
      </c>
      <c r="B41" s="248"/>
      <c r="C41" s="248"/>
      <c r="D41" s="248"/>
      <c r="E41" s="249"/>
      <c r="F41" s="47">
        <v>34</v>
      </c>
      <c r="G41" s="96">
        <v>33315117.363287862</v>
      </c>
      <c r="H41" s="97">
        <v>170080390.053536</v>
      </c>
      <c r="I41" s="50">
        <f t="shared" si="0"/>
        <v>203395507.41682386</v>
      </c>
      <c r="J41" s="96">
        <v>70532129.02301075</v>
      </c>
      <c r="K41" s="97">
        <v>194929347.2285362</v>
      </c>
      <c r="L41" s="51">
        <f t="shared" si="1"/>
        <v>265461476.25154692</v>
      </c>
      <c r="Q41" s="119"/>
      <c r="R41" s="119"/>
      <c r="S41" s="119"/>
      <c r="T41" s="119"/>
      <c r="U41" s="119"/>
      <c r="V41" s="119"/>
      <c r="W41" s="119"/>
      <c r="X41" s="119"/>
      <c r="Y41" s="119"/>
    </row>
    <row r="42" spans="1:25" ht="12.75">
      <c r="A42" s="247" t="s">
        <v>335</v>
      </c>
      <c r="B42" s="248"/>
      <c r="C42" s="248"/>
      <c r="D42" s="248"/>
      <c r="E42" s="249"/>
      <c r="F42" s="47">
        <v>35</v>
      </c>
      <c r="G42" s="96">
        <v>0</v>
      </c>
      <c r="H42" s="97">
        <v>0</v>
      </c>
      <c r="I42" s="50">
        <f t="shared" si="0"/>
        <v>0</v>
      </c>
      <c r="J42" s="96">
        <v>0</v>
      </c>
      <c r="K42" s="97">
        <v>0</v>
      </c>
      <c r="L42" s="50">
        <f t="shared" si="1"/>
        <v>0</v>
      </c>
      <c r="Q42" s="119"/>
      <c r="R42" s="119"/>
      <c r="S42" s="119"/>
      <c r="T42" s="119"/>
      <c r="U42" s="119"/>
      <c r="V42" s="119"/>
      <c r="W42" s="119"/>
      <c r="X42" s="119"/>
      <c r="Y42" s="119"/>
    </row>
    <row r="43" spans="1:25" ht="24" customHeight="1">
      <c r="A43" s="250" t="s">
        <v>188</v>
      </c>
      <c r="B43" s="251"/>
      <c r="C43" s="251"/>
      <c r="D43" s="248"/>
      <c r="E43" s="249"/>
      <c r="F43" s="47">
        <v>36</v>
      </c>
      <c r="G43" s="96"/>
      <c r="H43" s="97"/>
      <c r="I43" s="50">
        <f t="shared" si="0"/>
        <v>0</v>
      </c>
      <c r="J43" s="96"/>
      <c r="K43" s="97"/>
      <c r="L43" s="50">
        <f t="shared" si="1"/>
        <v>0</v>
      </c>
      <c r="Q43" s="119"/>
      <c r="R43" s="119"/>
      <c r="S43" s="119"/>
      <c r="T43" s="119"/>
      <c r="U43" s="119"/>
      <c r="V43" s="119"/>
      <c r="W43" s="119"/>
      <c r="X43" s="119"/>
      <c r="Y43" s="119"/>
    </row>
    <row r="44" spans="1:25" ht="24" customHeight="1">
      <c r="A44" s="250" t="s">
        <v>189</v>
      </c>
      <c r="B44" s="251"/>
      <c r="C44" s="251"/>
      <c r="D44" s="248"/>
      <c r="E44" s="249"/>
      <c r="F44" s="47">
        <v>37</v>
      </c>
      <c r="G44" s="96">
        <v>336900961.405024</v>
      </c>
      <c r="H44" s="97"/>
      <c r="I44" s="50">
        <f t="shared" si="0"/>
        <v>336900961.405024</v>
      </c>
      <c r="J44" s="96">
        <v>430472508.358725</v>
      </c>
      <c r="K44" s="97"/>
      <c r="L44" s="51">
        <f t="shared" si="1"/>
        <v>430472508.358725</v>
      </c>
      <c r="Q44" s="119"/>
      <c r="R44" s="119"/>
      <c r="S44" s="119"/>
      <c r="T44" s="119"/>
      <c r="U44" s="119"/>
      <c r="V44" s="119"/>
      <c r="W44" s="119"/>
      <c r="X44" s="119"/>
      <c r="Y44" s="119"/>
    </row>
    <row r="45" spans="1:25" ht="12.75">
      <c r="A45" s="250" t="s">
        <v>166</v>
      </c>
      <c r="B45" s="251"/>
      <c r="C45" s="251"/>
      <c r="D45" s="248"/>
      <c r="E45" s="249"/>
      <c r="F45" s="47">
        <v>38</v>
      </c>
      <c r="G45" s="79">
        <f>G46+G47+G48+G49+G50++G51+G52</f>
        <v>34381.378064000004</v>
      </c>
      <c r="H45" s="91">
        <f>H46+H47+H48+H49+H50++H51+H52</f>
        <v>229266390.32604846</v>
      </c>
      <c r="I45" s="50">
        <f t="shared" si="0"/>
        <v>229300771.70411247</v>
      </c>
      <c r="J45" s="79">
        <f>J46+J47+J48+J49+J50++J51+J52</f>
        <v>8544.356000000003</v>
      </c>
      <c r="K45" s="91">
        <f>K46+K47+K48+K49+K50++K51+K52</f>
        <v>282804547.4464018</v>
      </c>
      <c r="L45" s="51">
        <f>L46+L47+L48+L49+L50++L51+L52</f>
        <v>282813091.8024018</v>
      </c>
      <c r="Q45" s="119"/>
      <c r="R45" s="119"/>
      <c r="S45" s="119"/>
      <c r="T45" s="119"/>
      <c r="U45" s="119"/>
      <c r="V45" s="119"/>
      <c r="W45" s="119"/>
      <c r="X45" s="119"/>
      <c r="Y45" s="119"/>
    </row>
    <row r="46" spans="1:25" ht="12.75">
      <c r="A46" s="247" t="s">
        <v>336</v>
      </c>
      <c r="B46" s="248"/>
      <c r="C46" s="248"/>
      <c r="D46" s="248"/>
      <c r="E46" s="249"/>
      <c r="F46" s="47">
        <v>39</v>
      </c>
      <c r="G46" s="96">
        <v>34381.378064</v>
      </c>
      <c r="H46" s="97">
        <v>38857700.09811531</v>
      </c>
      <c r="I46" s="50">
        <f t="shared" si="0"/>
        <v>38892081.47617931</v>
      </c>
      <c r="J46" s="96">
        <v>8544.356</v>
      </c>
      <c r="K46" s="97">
        <v>106490599.31017286</v>
      </c>
      <c r="L46" s="51">
        <f t="shared" si="1"/>
        <v>106499143.66617286</v>
      </c>
      <c r="Q46" s="119"/>
      <c r="R46" s="119"/>
      <c r="S46" s="119"/>
      <c r="T46" s="119"/>
      <c r="U46" s="119"/>
      <c r="V46" s="119"/>
      <c r="W46" s="119"/>
      <c r="X46" s="119"/>
      <c r="Y46" s="119"/>
    </row>
    <row r="47" spans="1:25" ht="12.75">
      <c r="A47" s="247" t="s">
        <v>337</v>
      </c>
      <c r="B47" s="248"/>
      <c r="C47" s="248"/>
      <c r="D47" s="248"/>
      <c r="E47" s="249"/>
      <c r="F47" s="47">
        <v>40</v>
      </c>
      <c r="G47" s="96">
        <v>3.637978807091713E-12</v>
      </c>
      <c r="H47" s="97">
        <v>120977.93</v>
      </c>
      <c r="I47" s="50">
        <f t="shared" si="0"/>
        <v>120977.93</v>
      </c>
      <c r="J47" s="96">
        <v>3.637978807091713E-12</v>
      </c>
      <c r="K47" s="97">
        <v>0</v>
      </c>
      <c r="L47" s="50">
        <f t="shared" si="1"/>
        <v>3.637978807091713E-12</v>
      </c>
      <c r="Q47" s="119"/>
      <c r="R47" s="119"/>
      <c r="S47" s="119"/>
      <c r="T47" s="119"/>
      <c r="U47" s="119"/>
      <c r="V47" s="119"/>
      <c r="W47" s="119"/>
      <c r="X47" s="119"/>
      <c r="Y47" s="119"/>
    </row>
    <row r="48" spans="1:25" ht="12.75">
      <c r="A48" s="247" t="s">
        <v>338</v>
      </c>
      <c r="B48" s="248"/>
      <c r="C48" s="248"/>
      <c r="D48" s="248"/>
      <c r="E48" s="249"/>
      <c r="F48" s="47">
        <v>41</v>
      </c>
      <c r="G48" s="96">
        <v>0</v>
      </c>
      <c r="H48" s="97">
        <v>190287712.29793316</v>
      </c>
      <c r="I48" s="50">
        <f t="shared" si="0"/>
        <v>190287712.29793316</v>
      </c>
      <c r="J48" s="96">
        <v>0</v>
      </c>
      <c r="K48" s="97">
        <v>176313948.13622892</v>
      </c>
      <c r="L48" s="50">
        <f t="shared" si="1"/>
        <v>176313948.13622892</v>
      </c>
      <c r="Q48" s="119"/>
      <c r="R48" s="119"/>
      <c r="S48" s="119"/>
      <c r="T48" s="119"/>
      <c r="U48" s="119"/>
      <c r="V48" s="119"/>
      <c r="W48" s="119"/>
      <c r="X48" s="119"/>
      <c r="Y48" s="119"/>
    </row>
    <row r="49" spans="1:25" ht="21" customHeight="1">
      <c r="A49" s="247" t="s">
        <v>339</v>
      </c>
      <c r="B49" s="248"/>
      <c r="C49" s="248"/>
      <c r="D49" s="248"/>
      <c r="E49" s="249"/>
      <c r="F49" s="47">
        <v>42</v>
      </c>
      <c r="G49" s="96">
        <v>0</v>
      </c>
      <c r="H49" s="97">
        <v>0</v>
      </c>
      <c r="I49" s="50">
        <f t="shared" si="0"/>
        <v>0</v>
      </c>
      <c r="J49" s="96"/>
      <c r="K49" s="97"/>
      <c r="L49" s="50">
        <f t="shared" si="1"/>
        <v>0</v>
      </c>
      <c r="Q49" s="119"/>
      <c r="R49" s="119"/>
      <c r="S49" s="119"/>
      <c r="T49" s="119"/>
      <c r="U49" s="119"/>
      <c r="V49" s="119"/>
      <c r="W49" s="119"/>
      <c r="X49" s="119"/>
      <c r="Y49" s="119"/>
    </row>
    <row r="50" spans="1:25" ht="12.75">
      <c r="A50" s="247" t="s">
        <v>289</v>
      </c>
      <c r="B50" s="248"/>
      <c r="C50" s="248"/>
      <c r="D50" s="248"/>
      <c r="E50" s="249"/>
      <c r="F50" s="47">
        <v>43</v>
      </c>
      <c r="G50" s="96">
        <v>0</v>
      </c>
      <c r="H50" s="97">
        <v>0</v>
      </c>
      <c r="I50" s="50">
        <f t="shared" si="0"/>
        <v>0</v>
      </c>
      <c r="J50" s="96">
        <v>0</v>
      </c>
      <c r="K50" s="97">
        <v>0</v>
      </c>
      <c r="L50" s="50">
        <f t="shared" si="1"/>
        <v>0</v>
      </c>
      <c r="Q50" s="119"/>
      <c r="R50" s="119"/>
      <c r="S50" s="119"/>
      <c r="T50" s="119"/>
      <c r="U50" s="119"/>
      <c r="V50" s="119"/>
      <c r="W50" s="119"/>
      <c r="X50" s="119"/>
      <c r="Y50" s="119"/>
    </row>
    <row r="51" spans="1:25" ht="12.75">
      <c r="A51" s="247" t="s">
        <v>290</v>
      </c>
      <c r="B51" s="248"/>
      <c r="C51" s="248"/>
      <c r="D51" s="248"/>
      <c r="E51" s="249"/>
      <c r="F51" s="47">
        <v>44</v>
      </c>
      <c r="G51" s="96">
        <v>0</v>
      </c>
      <c r="H51" s="97">
        <v>0</v>
      </c>
      <c r="I51" s="50">
        <f t="shared" si="0"/>
        <v>0</v>
      </c>
      <c r="J51" s="96">
        <v>0</v>
      </c>
      <c r="K51" s="97">
        <v>0</v>
      </c>
      <c r="L51" s="50">
        <f t="shared" si="1"/>
        <v>0</v>
      </c>
      <c r="Q51" s="119"/>
      <c r="R51" s="119"/>
      <c r="S51" s="119"/>
      <c r="T51" s="119"/>
      <c r="U51" s="119"/>
      <c r="V51" s="119"/>
      <c r="W51" s="119"/>
      <c r="X51" s="119"/>
      <c r="Y51" s="119"/>
    </row>
    <row r="52" spans="1:25" ht="21.75" customHeight="1">
      <c r="A52" s="247" t="s">
        <v>291</v>
      </c>
      <c r="B52" s="248"/>
      <c r="C52" s="248"/>
      <c r="D52" s="248"/>
      <c r="E52" s="249"/>
      <c r="F52" s="47">
        <v>45</v>
      </c>
      <c r="G52" s="96">
        <v>0</v>
      </c>
      <c r="H52" s="97">
        <v>0</v>
      </c>
      <c r="I52" s="50">
        <f t="shared" si="0"/>
        <v>0</v>
      </c>
      <c r="J52" s="96">
        <v>0</v>
      </c>
      <c r="K52" s="97">
        <v>0</v>
      </c>
      <c r="L52" s="50">
        <f t="shared" si="1"/>
        <v>0</v>
      </c>
      <c r="Q52" s="119"/>
      <c r="R52" s="119"/>
      <c r="S52" s="119"/>
      <c r="T52" s="119"/>
      <c r="U52" s="119"/>
      <c r="V52" s="119"/>
      <c r="W52" s="119"/>
      <c r="X52" s="119"/>
      <c r="Y52" s="119"/>
    </row>
    <row r="53" spans="1:25" ht="12.75">
      <c r="A53" s="250" t="s">
        <v>167</v>
      </c>
      <c r="B53" s="251"/>
      <c r="C53" s="251"/>
      <c r="D53" s="248"/>
      <c r="E53" s="249"/>
      <c r="F53" s="47">
        <v>46</v>
      </c>
      <c r="G53" s="79">
        <f>G54+G55</f>
        <v>511319.44</v>
      </c>
      <c r="H53" s="91">
        <f>H54+H55</f>
        <v>101229237.84495784</v>
      </c>
      <c r="I53" s="50">
        <f t="shared" si="0"/>
        <v>101740557.28495784</v>
      </c>
      <c r="J53" s="79">
        <f>+J54+J55</f>
        <v>511319.44</v>
      </c>
      <c r="K53" s="91">
        <f>+K54+K55</f>
        <v>108145954.86385526</v>
      </c>
      <c r="L53" s="51">
        <f t="shared" si="1"/>
        <v>108657274.30385526</v>
      </c>
      <c r="Q53" s="119"/>
      <c r="R53" s="119"/>
      <c r="S53" s="119"/>
      <c r="T53" s="119"/>
      <c r="U53" s="119"/>
      <c r="V53" s="119"/>
      <c r="W53" s="119"/>
      <c r="X53" s="119"/>
      <c r="Y53" s="119"/>
    </row>
    <row r="54" spans="1:25" ht="12.75">
      <c r="A54" s="247" t="s">
        <v>340</v>
      </c>
      <c r="B54" s="248"/>
      <c r="C54" s="248"/>
      <c r="D54" s="248"/>
      <c r="E54" s="249"/>
      <c r="F54" s="47">
        <v>47</v>
      </c>
      <c r="G54" s="96">
        <v>511319.44</v>
      </c>
      <c r="H54" s="97">
        <v>95727771.66567785</v>
      </c>
      <c r="I54" s="50">
        <f t="shared" si="0"/>
        <v>96239091.10567784</v>
      </c>
      <c r="J54" s="96">
        <v>511319.44</v>
      </c>
      <c r="K54" s="97">
        <v>95687240.01925525</v>
      </c>
      <c r="L54" s="51">
        <f t="shared" si="1"/>
        <v>96198559.45925525</v>
      </c>
      <c r="Q54" s="119"/>
      <c r="R54" s="119"/>
      <c r="S54" s="119"/>
      <c r="T54" s="119"/>
      <c r="U54" s="119"/>
      <c r="V54" s="119"/>
      <c r="W54" s="119"/>
      <c r="X54" s="119"/>
      <c r="Y54" s="119"/>
    </row>
    <row r="55" spans="1:25" ht="12.75">
      <c r="A55" s="247" t="s">
        <v>341</v>
      </c>
      <c r="B55" s="248"/>
      <c r="C55" s="248"/>
      <c r="D55" s="248"/>
      <c r="E55" s="249"/>
      <c r="F55" s="47">
        <v>48</v>
      </c>
      <c r="G55" s="96">
        <v>0</v>
      </c>
      <c r="H55" s="97">
        <v>5501466.179280001</v>
      </c>
      <c r="I55" s="50">
        <f t="shared" si="0"/>
        <v>5501466.179280001</v>
      </c>
      <c r="J55" s="96">
        <v>0</v>
      </c>
      <c r="K55" s="97">
        <v>12458714.844600003</v>
      </c>
      <c r="L55" s="51">
        <f t="shared" si="1"/>
        <v>12458714.844600003</v>
      </c>
      <c r="Q55" s="119"/>
      <c r="R55" s="119"/>
      <c r="S55" s="119"/>
      <c r="T55" s="119"/>
      <c r="U55" s="119"/>
      <c r="V55" s="119"/>
      <c r="W55" s="119"/>
      <c r="X55" s="119"/>
      <c r="Y55" s="119"/>
    </row>
    <row r="56" spans="1:25" ht="12.75">
      <c r="A56" s="250" t="s">
        <v>168</v>
      </c>
      <c r="B56" s="251"/>
      <c r="C56" s="251"/>
      <c r="D56" s="248"/>
      <c r="E56" s="249"/>
      <c r="F56" s="47">
        <v>49</v>
      </c>
      <c r="G56" s="79">
        <f>G57+G60+G61</f>
        <v>23050898.7017849</v>
      </c>
      <c r="H56" s="91">
        <f>H57+H60+H61</f>
        <v>931281612.2127223</v>
      </c>
      <c r="I56" s="50">
        <f t="shared" si="0"/>
        <v>954332510.9145072</v>
      </c>
      <c r="J56" s="79">
        <f>+J57+J60+J61</f>
        <v>19402061.04380917</v>
      </c>
      <c r="K56" s="91">
        <f>+K57+K60+K61</f>
        <v>1321363178.2508512</v>
      </c>
      <c r="L56" s="51">
        <f t="shared" si="1"/>
        <v>1340765239.2946603</v>
      </c>
      <c r="Q56" s="119"/>
      <c r="R56" s="119"/>
      <c r="S56" s="119"/>
      <c r="T56" s="119"/>
      <c r="U56" s="119"/>
      <c r="V56" s="119"/>
      <c r="W56" s="119"/>
      <c r="X56" s="119"/>
      <c r="Y56" s="119"/>
    </row>
    <row r="57" spans="1:25" ht="12.75">
      <c r="A57" s="250" t="s">
        <v>169</v>
      </c>
      <c r="B57" s="251"/>
      <c r="C57" s="251"/>
      <c r="D57" s="248"/>
      <c r="E57" s="249"/>
      <c r="F57" s="47">
        <v>50</v>
      </c>
      <c r="G57" s="79">
        <f>G58+G59</f>
        <v>466248.23625644995</v>
      </c>
      <c r="H57" s="91">
        <f>H58+H59</f>
        <v>526655707.9471614</v>
      </c>
      <c r="I57" s="50">
        <f t="shared" si="0"/>
        <v>527121956.1834178</v>
      </c>
      <c r="J57" s="79">
        <f>J59+J58</f>
        <v>220989.61983330004</v>
      </c>
      <c r="K57" s="91">
        <f>K59+K58</f>
        <v>805947168.678915</v>
      </c>
      <c r="L57" s="51">
        <f t="shared" si="1"/>
        <v>806168158.2987484</v>
      </c>
      <c r="Q57" s="119"/>
      <c r="R57" s="119"/>
      <c r="S57" s="119"/>
      <c r="T57" s="119"/>
      <c r="U57" s="119"/>
      <c r="V57" s="119"/>
      <c r="W57" s="119"/>
      <c r="X57" s="119"/>
      <c r="Y57" s="119"/>
    </row>
    <row r="58" spans="1:25" ht="12.75">
      <c r="A58" s="247" t="s">
        <v>292</v>
      </c>
      <c r="B58" s="248"/>
      <c r="C58" s="248"/>
      <c r="D58" s="248"/>
      <c r="E58" s="249"/>
      <c r="F58" s="47">
        <v>51</v>
      </c>
      <c r="G58" s="96">
        <v>74.33625645000001</v>
      </c>
      <c r="H58" s="97">
        <v>521370716.1671614</v>
      </c>
      <c r="I58" s="50">
        <f t="shared" si="0"/>
        <v>521370790.50341785</v>
      </c>
      <c r="J58" s="96">
        <v>73.00983330000001</v>
      </c>
      <c r="K58" s="97">
        <v>800387516.048915</v>
      </c>
      <c r="L58" s="51">
        <f t="shared" si="1"/>
        <v>800387589.0587484</v>
      </c>
      <c r="Q58" s="119"/>
      <c r="R58" s="119"/>
      <c r="S58" s="119"/>
      <c r="T58" s="119"/>
      <c r="U58" s="119"/>
      <c r="V58" s="119"/>
      <c r="W58" s="119"/>
      <c r="X58" s="119"/>
      <c r="Y58" s="119"/>
    </row>
    <row r="59" spans="1:25" ht="12.75">
      <c r="A59" s="247" t="s">
        <v>275</v>
      </c>
      <c r="B59" s="248"/>
      <c r="C59" s="248"/>
      <c r="D59" s="248"/>
      <c r="E59" s="249"/>
      <c r="F59" s="47">
        <v>52</v>
      </c>
      <c r="G59" s="96">
        <v>466173.89999999997</v>
      </c>
      <c r="H59" s="97">
        <v>5284991.779999999</v>
      </c>
      <c r="I59" s="50">
        <f t="shared" si="0"/>
        <v>5751165.68</v>
      </c>
      <c r="J59" s="96">
        <v>220916.61000000004</v>
      </c>
      <c r="K59" s="97">
        <v>5559652.63</v>
      </c>
      <c r="L59" s="51">
        <f t="shared" si="1"/>
        <v>5780569.24</v>
      </c>
      <c r="Q59" s="119"/>
      <c r="R59" s="119"/>
      <c r="S59" s="119"/>
      <c r="T59" s="119"/>
      <c r="U59" s="119"/>
      <c r="V59" s="119"/>
      <c r="W59" s="119"/>
      <c r="X59" s="119"/>
      <c r="Y59" s="119"/>
    </row>
    <row r="60" spans="1:25" ht="12.75">
      <c r="A60" s="250" t="s">
        <v>276</v>
      </c>
      <c r="B60" s="251"/>
      <c r="C60" s="251"/>
      <c r="D60" s="248"/>
      <c r="E60" s="249"/>
      <c r="F60" s="47">
        <v>53</v>
      </c>
      <c r="G60" s="96">
        <v>0</v>
      </c>
      <c r="H60" s="97">
        <v>30767009.441601433</v>
      </c>
      <c r="I60" s="50">
        <f t="shared" si="0"/>
        <v>30767009.441601433</v>
      </c>
      <c r="J60" s="96">
        <v>38474.1123</v>
      </c>
      <c r="K60" s="97">
        <v>63583511.84501537</v>
      </c>
      <c r="L60" s="51">
        <f t="shared" si="1"/>
        <v>63621985.95731537</v>
      </c>
      <c r="Q60" s="119"/>
      <c r="R60" s="119"/>
      <c r="S60" s="119"/>
      <c r="T60" s="119"/>
      <c r="U60" s="119"/>
      <c r="V60" s="119"/>
      <c r="W60" s="119"/>
      <c r="X60" s="119"/>
      <c r="Y60" s="119"/>
    </row>
    <row r="61" spans="1:25" ht="12.75">
      <c r="A61" s="250" t="s">
        <v>170</v>
      </c>
      <c r="B61" s="251"/>
      <c r="C61" s="251"/>
      <c r="D61" s="248"/>
      <c r="E61" s="249"/>
      <c r="F61" s="47">
        <v>54</v>
      </c>
      <c r="G61" s="79">
        <f>SUM(G62:G64)</f>
        <v>22584650.46552845</v>
      </c>
      <c r="H61" s="91">
        <f>SUM(H62:H64)</f>
        <v>373858894.82395947</v>
      </c>
      <c r="I61" s="50">
        <f t="shared" si="0"/>
        <v>396443545.2894879</v>
      </c>
      <c r="J61" s="79">
        <f>+J62+J63+J64</f>
        <v>19142597.311675873</v>
      </c>
      <c r="K61" s="91">
        <f>+K62+K63+K64</f>
        <v>451832497.72692084</v>
      </c>
      <c r="L61" s="51">
        <f t="shared" si="1"/>
        <v>470975095.0385967</v>
      </c>
      <c r="Q61" s="119"/>
      <c r="R61" s="119"/>
      <c r="S61" s="119"/>
      <c r="T61" s="119"/>
      <c r="U61" s="119"/>
      <c r="V61" s="119"/>
      <c r="W61" s="119"/>
      <c r="X61" s="119"/>
      <c r="Y61" s="119"/>
    </row>
    <row r="62" spans="1:25" ht="12.75">
      <c r="A62" s="247" t="s">
        <v>286</v>
      </c>
      <c r="B62" s="248"/>
      <c r="C62" s="248"/>
      <c r="D62" s="248"/>
      <c r="E62" s="249"/>
      <c r="F62" s="47">
        <v>55</v>
      </c>
      <c r="G62" s="96">
        <v>0</v>
      </c>
      <c r="H62" s="97">
        <v>253489636.51175097</v>
      </c>
      <c r="I62" s="50">
        <f t="shared" si="0"/>
        <v>253489636.51175097</v>
      </c>
      <c r="J62" s="96">
        <v>0</v>
      </c>
      <c r="K62" s="97">
        <v>247840753.39133382</v>
      </c>
      <c r="L62" s="51">
        <f t="shared" si="1"/>
        <v>247840753.39133382</v>
      </c>
      <c r="Q62" s="119"/>
      <c r="R62" s="119"/>
      <c r="S62" s="119"/>
      <c r="T62" s="119"/>
      <c r="U62" s="119"/>
      <c r="V62" s="119"/>
      <c r="W62" s="119"/>
      <c r="X62" s="119"/>
      <c r="Y62" s="119"/>
    </row>
    <row r="63" spans="1:25" ht="12.75">
      <c r="A63" s="247" t="s">
        <v>287</v>
      </c>
      <c r="B63" s="248"/>
      <c r="C63" s="248"/>
      <c r="D63" s="248"/>
      <c r="E63" s="249"/>
      <c r="F63" s="47">
        <v>56</v>
      </c>
      <c r="G63" s="96">
        <v>1463724.88148213</v>
      </c>
      <c r="H63" s="97">
        <v>2904145.3384737605</v>
      </c>
      <c r="I63" s="50">
        <f t="shared" si="0"/>
        <v>4367870.21995589</v>
      </c>
      <c r="J63" s="96">
        <v>605388.17326976</v>
      </c>
      <c r="K63" s="97">
        <v>4070585.31522129</v>
      </c>
      <c r="L63" s="51">
        <f t="shared" si="1"/>
        <v>4675973.48849105</v>
      </c>
      <c r="Q63" s="119"/>
      <c r="R63" s="119"/>
      <c r="S63" s="119"/>
      <c r="T63" s="119"/>
      <c r="U63" s="119"/>
      <c r="V63" s="119"/>
      <c r="W63" s="119"/>
      <c r="X63" s="119"/>
      <c r="Y63" s="119"/>
    </row>
    <row r="64" spans="1:25" ht="12.75">
      <c r="A64" s="247" t="s">
        <v>342</v>
      </c>
      <c r="B64" s="248"/>
      <c r="C64" s="248"/>
      <c r="D64" s="248"/>
      <c r="E64" s="249"/>
      <c r="F64" s="47">
        <v>57</v>
      </c>
      <c r="G64" s="96">
        <v>21120925.584046323</v>
      </c>
      <c r="H64" s="97">
        <v>117465112.97373474</v>
      </c>
      <c r="I64" s="50">
        <f t="shared" si="0"/>
        <v>138586038.55778107</v>
      </c>
      <c r="J64" s="96">
        <v>18537209.138406113</v>
      </c>
      <c r="K64" s="97">
        <v>199921159.02036572</v>
      </c>
      <c r="L64" s="51">
        <f t="shared" si="1"/>
        <v>218458368.1587718</v>
      </c>
      <c r="Q64" s="119"/>
      <c r="R64" s="119"/>
      <c r="S64" s="119"/>
      <c r="T64" s="119"/>
      <c r="U64" s="119"/>
      <c r="V64" s="119"/>
      <c r="W64" s="119"/>
      <c r="X64" s="119"/>
      <c r="Y64" s="119"/>
    </row>
    <row r="65" spans="1:25" ht="12.75">
      <c r="A65" s="250" t="s">
        <v>171</v>
      </c>
      <c r="B65" s="251"/>
      <c r="C65" s="251"/>
      <c r="D65" s="248"/>
      <c r="E65" s="249"/>
      <c r="F65" s="47">
        <v>58</v>
      </c>
      <c r="G65" s="79">
        <f>G66+G70+G71</f>
        <v>13257566.882580062</v>
      </c>
      <c r="H65" s="91">
        <f>H66+H70+H71</f>
        <v>144020791.5866489</v>
      </c>
      <c r="I65" s="50">
        <f t="shared" si="0"/>
        <v>157278358.46922898</v>
      </c>
      <c r="J65" s="79">
        <f>+J66+J70+J71</f>
        <v>33762414.33696396</v>
      </c>
      <c r="K65" s="91">
        <f>+K66+K70+K71</f>
        <v>275545908.5584114</v>
      </c>
      <c r="L65" s="51">
        <f t="shared" si="1"/>
        <v>309308322.8953754</v>
      </c>
      <c r="Q65" s="119"/>
      <c r="R65" s="119"/>
      <c r="S65" s="119"/>
      <c r="T65" s="119"/>
      <c r="U65" s="119"/>
      <c r="V65" s="119"/>
      <c r="W65" s="119"/>
      <c r="X65" s="119"/>
      <c r="Y65" s="119"/>
    </row>
    <row r="66" spans="1:25" ht="12.75">
      <c r="A66" s="250" t="s">
        <v>172</v>
      </c>
      <c r="B66" s="251"/>
      <c r="C66" s="251"/>
      <c r="D66" s="248"/>
      <c r="E66" s="249"/>
      <c r="F66" s="47">
        <v>59</v>
      </c>
      <c r="G66" s="79">
        <f>SUM(G67:G69)</f>
        <v>13257566.882580062</v>
      </c>
      <c r="H66" s="91">
        <f>SUM(H67:H69)</f>
        <v>135871712.78097492</v>
      </c>
      <c r="I66" s="50">
        <f t="shared" si="0"/>
        <v>149129279.663555</v>
      </c>
      <c r="J66" s="79">
        <f>+J67+J68+J69</f>
        <v>33762414.33696396</v>
      </c>
      <c r="K66" s="91">
        <f>+K67+K68+K69</f>
        <v>264021418.4888886</v>
      </c>
      <c r="L66" s="51">
        <f t="shared" si="1"/>
        <v>297783832.8258526</v>
      </c>
      <c r="Q66" s="119"/>
      <c r="R66" s="119"/>
      <c r="S66" s="119"/>
      <c r="T66" s="119"/>
      <c r="U66" s="119"/>
      <c r="V66" s="119"/>
      <c r="W66" s="119"/>
      <c r="X66" s="119"/>
      <c r="Y66" s="119"/>
    </row>
    <row r="67" spans="1:25" ht="12.75">
      <c r="A67" s="247" t="s">
        <v>343</v>
      </c>
      <c r="B67" s="248"/>
      <c r="C67" s="248"/>
      <c r="D67" s="248"/>
      <c r="E67" s="249"/>
      <c r="F67" s="47">
        <v>60</v>
      </c>
      <c r="G67" s="96">
        <v>3864440.10328406</v>
      </c>
      <c r="H67" s="97">
        <v>129146288.19041224</v>
      </c>
      <c r="I67" s="50">
        <f t="shared" si="0"/>
        <v>133010728.2936963</v>
      </c>
      <c r="J67" s="96">
        <v>2990411.4788889615</v>
      </c>
      <c r="K67" s="97">
        <v>258593340.86306927</v>
      </c>
      <c r="L67" s="51">
        <f t="shared" si="1"/>
        <v>261583752.34195822</v>
      </c>
      <c r="Q67" s="119"/>
      <c r="R67" s="119"/>
      <c r="S67" s="119"/>
      <c r="T67" s="119"/>
      <c r="U67" s="119"/>
      <c r="V67" s="119"/>
      <c r="W67" s="119"/>
      <c r="X67" s="119"/>
      <c r="Y67" s="119"/>
    </row>
    <row r="68" spans="1:25" ht="12.75">
      <c r="A68" s="247" t="s">
        <v>344</v>
      </c>
      <c r="B68" s="248"/>
      <c r="C68" s="248"/>
      <c r="D68" s="248"/>
      <c r="E68" s="249"/>
      <c r="F68" s="47">
        <v>61</v>
      </c>
      <c r="G68" s="96">
        <v>9390276.28432</v>
      </c>
      <c r="H68" s="97">
        <v>6197566.32</v>
      </c>
      <c r="I68" s="50">
        <f t="shared" si="0"/>
        <v>15587842.60432</v>
      </c>
      <c r="J68" s="96">
        <v>30770270.5859</v>
      </c>
      <c r="K68" s="97">
        <v>4317696.49</v>
      </c>
      <c r="L68" s="51">
        <f t="shared" si="1"/>
        <v>35087967.0759</v>
      </c>
      <c r="Q68" s="119"/>
      <c r="R68" s="119"/>
      <c r="S68" s="119"/>
      <c r="T68" s="119"/>
      <c r="U68" s="119"/>
      <c r="V68" s="119"/>
      <c r="W68" s="119"/>
      <c r="X68" s="119"/>
      <c r="Y68" s="119"/>
    </row>
    <row r="69" spans="1:25" ht="12.75">
      <c r="A69" s="247" t="s">
        <v>345</v>
      </c>
      <c r="B69" s="248"/>
      <c r="C69" s="248"/>
      <c r="D69" s="248"/>
      <c r="E69" s="249"/>
      <c r="F69" s="47">
        <v>62</v>
      </c>
      <c r="G69" s="96">
        <v>2850.494976</v>
      </c>
      <c r="H69" s="97">
        <v>527858.27056269</v>
      </c>
      <c r="I69" s="50">
        <f t="shared" si="0"/>
        <v>530708.76553869</v>
      </c>
      <c r="J69" s="96">
        <v>1732.272175</v>
      </c>
      <c r="K69" s="97">
        <v>1110381.1358193296</v>
      </c>
      <c r="L69" s="51">
        <f t="shared" si="1"/>
        <v>1112113.4079943297</v>
      </c>
      <c r="Q69" s="119"/>
      <c r="R69" s="119"/>
      <c r="S69" s="119"/>
      <c r="T69" s="119"/>
      <c r="U69" s="119"/>
      <c r="V69" s="119"/>
      <c r="W69" s="119"/>
      <c r="X69" s="119"/>
      <c r="Y69" s="119"/>
    </row>
    <row r="70" spans="1:25" ht="12.75">
      <c r="A70" s="250" t="s">
        <v>346</v>
      </c>
      <c r="B70" s="251"/>
      <c r="C70" s="251"/>
      <c r="D70" s="248"/>
      <c r="E70" s="249"/>
      <c r="F70" s="47">
        <v>63</v>
      </c>
      <c r="G70" s="96">
        <v>0</v>
      </c>
      <c r="H70" s="97">
        <v>346556.6699999951</v>
      </c>
      <c r="I70" s="50">
        <f t="shared" si="0"/>
        <v>346556.6699999951</v>
      </c>
      <c r="J70" s="96">
        <v>0</v>
      </c>
      <c r="K70" s="97">
        <v>2142593.1700000046</v>
      </c>
      <c r="L70" s="51">
        <f t="shared" si="1"/>
        <v>2142593.1700000046</v>
      </c>
      <c r="Q70" s="119"/>
      <c r="R70" s="119"/>
      <c r="S70" s="119"/>
      <c r="T70" s="119"/>
      <c r="U70" s="119"/>
      <c r="V70" s="119"/>
      <c r="W70" s="119"/>
      <c r="X70" s="119"/>
      <c r="Y70" s="119"/>
    </row>
    <row r="71" spans="1:25" ht="12.75">
      <c r="A71" s="250" t="s">
        <v>347</v>
      </c>
      <c r="B71" s="251"/>
      <c r="C71" s="251"/>
      <c r="D71" s="248"/>
      <c r="E71" s="249"/>
      <c r="F71" s="47">
        <v>64</v>
      </c>
      <c r="G71" s="96">
        <v>0</v>
      </c>
      <c r="H71" s="97">
        <v>7802522.135674001</v>
      </c>
      <c r="I71" s="50">
        <f t="shared" si="0"/>
        <v>7802522.135674001</v>
      </c>
      <c r="J71" s="96">
        <v>0</v>
      </c>
      <c r="K71" s="97">
        <v>9381896.8995228</v>
      </c>
      <c r="L71" s="51">
        <f t="shared" si="1"/>
        <v>9381896.8995228</v>
      </c>
      <c r="Q71" s="119"/>
      <c r="R71" s="119"/>
      <c r="S71" s="119"/>
      <c r="T71" s="119"/>
      <c r="U71" s="119"/>
      <c r="V71" s="119"/>
      <c r="W71" s="119"/>
      <c r="X71" s="119"/>
      <c r="Y71" s="119"/>
    </row>
    <row r="72" spans="1:25" ht="24.75" customHeight="1">
      <c r="A72" s="250" t="s">
        <v>173</v>
      </c>
      <c r="B72" s="251"/>
      <c r="C72" s="251"/>
      <c r="D72" s="248"/>
      <c r="E72" s="249"/>
      <c r="F72" s="47">
        <v>65</v>
      </c>
      <c r="G72" s="79">
        <f>SUM(G73:G75)</f>
        <v>955914.503408</v>
      </c>
      <c r="H72" s="91">
        <f>SUM(H73:H75)</f>
        <v>217458014.63776895</v>
      </c>
      <c r="I72" s="50">
        <f t="shared" si="0"/>
        <v>218413929.14117697</v>
      </c>
      <c r="J72" s="79">
        <f>SUM(J73:J75)</f>
        <v>1804667.09135</v>
      </c>
      <c r="K72" s="91">
        <f>SUM(K73:K75)</f>
        <v>313781051.5569143</v>
      </c>
      <c r="L72" s="51">
        <f t="shared" si="1"/>
        <v>315585718.64826435</v>
      </c>
      <c r="Q72" s="119"/>
      <c r="R72" s="119"/>
      <c r="S72" s="119"/>
      <c r="T72" s="119"/>
      <c r="U72" s="119"/>
      <c r="V72" s="119"/>
      <c r="W72" s="119"/>
      <c r="X72" s="119"/>
      <c r="Y72" s="119"/>
    </row>
    <row r="73" spans="1:25" ht="12.75">
      <c r="A73" s="247" t="s">
        <v>348</v>
      </c>
      <c r="B73" s="248"/>
      <c r="C73" s="248"/>
      <c r="D73" s="248"/>
      <c r="E73" s="249"/>
      <c r="F73" s="47">
        <v>66</v>
      </c>
      <c r="G73" s="96">
        <v>0</v>
      </c>
      <c r="H73" s="97">
        <v>2771962.2812394802</v>
      </c>
      <c r="I73" s="50">
        <f>SUM(G73:H73)</f>
        <v>2771962.2812394802</v>
      </c>
      <c r="J73" s="96">
        <v>0</v>
      </c>
      <c r="K73" s="97">
        <v>2532590.0633768803</v>
      </c>
      <c r="L73" s="51">
        <f t="shared" si="1"/>
        <v>2532590.0633768803</v>
      </c>
      <c r="Q73" s="119"/>
      <c r="R73" s="119"/>
      <c r="S73" s="119"/>
      <c r="T73" s="119"/>
      <c r="U73" s="119"/>
      <c r="V73" s="119"/>
      <c r="W73" s="119"/>
      <c r="X73" s="119"/>
      <c r="Y73" s="119"/>
    </row>
    <row r="74" spans="1:25" ht="12.75">
      <c r="A74" s="247" t="s">
        <v>349</v>
      </c>
      <c r="B74" s="248"/>
      <c r="C74" s="248"/>
      <c r="D74" s="248"/>
      <c r="E74" s="249"/>
      <c r="F74" s="47">
        <v>67</v>
      </c>
      <c r="G74" s="96">
        <v>0</v>
      </c>
      <c r="H74" s="97">
        <v>203131529.71194798</v>
      </c>
      <c r="I74" s="50">
        <f>SUM(G74:H74)</f>
        <v>203131529.71194798</v>
      </c>
      <c r="J74" s="96">
        <v>0</v>
      </c>
      <c r="K74" s="97">
        <v>296268355.86073023</v>
      </c>
      <c r="L74" s="51">
        <f t="shared" si="1"/>
        <v>296268355.86073023</v>
      </c>
      <c r="Q74" s="119"/>
      <c r="R74" s="119"/>
      <c r="S74" s="119"/>
      <c r="T74" s="119"/>
      <c r="U74" s="119"/>
      <c r="V74" s="119"/>
      <c r="W74" s="119"/>
      <c r="X74" s="119"/>
      <c r="Y74" s="119"/>
    </row>
    <row r="75" spans="1:25" ht="12.75">
      <c r="A75" s="247" t="s">
        <v>363</v>
      </c>
      <c r="B75" s="248"/>
      <c r="C75" s="248"/>
      <c r="D75" s="248"/>
      <c r="E75" s="249"/>
      <c r="F75" s="47">
        <v>68</v>
      </c>
      <c r="G75" s="96">
        <v>955914.503408</v>
      </c>
      <c r="H75" s="97">
        <v>11554522.644581499</v>
      </c>
      <c r="I75" s="50">
        <f>SUM(G75:H75)</f>
        <v>12510437.147989498</v>
      </c>
      <c r="J75" s="96">
        <v>1804667.09135</v>
      </c>
      <c r="K75" s="97">
        <v>14980105.6328072</v>
      </c>
      <c r="L75" s="51">
        <f t="shared" si="1"/>
        <v>16784772.7241572</v>
      </c>
      <c r="Q75" s="119"/>
      <c r="R75" s="119"/>
      <c r="S75" s="119"/>
      <c r="T75" s="119"/>
      <c r="U75" s="119"/>
      <c r="V75" s="119"/>
      <c r="W75" s="119"/>
      <c r="X75" s="119"/>
      <c r="Y75" s="119"/>
    </row>
    <row r="76" spans="1:25" ht="12.75">
      <c r="A76" s="250" t="s">
        <v>174</v>
      </c>
      <c r="B76" s="251"/>
      <c r="C76" s="251"/>
      <c r="D76" s="248"/>
      <c r="E76" s="249"/>
      <c r="F76" s="47">
        <v>69</v>
      </c>
      <c r="G76" s="79">
        <f>G8+G11+G14+G18+G44+G45+G53+G56+G65+G72</f>
        <v>3448820130.6768646</v>
      </c>
      <c r="H76" s="91">
        <f>H8+H11+H14+H18+H44+H45+H53+H56+H65+H72</f>
        <v>7641121955.366782</v>
      </c>
      <c r="I76" s="50">
        <f>SUM(G76:H76)</f>
        <v>11089942086.043648</v>
      </c>
      <c r="J76" s="79">
        <f>+J8+J11+J14+J18+J44+J45+J53+J56+J65+J72</f>
        <v>3575428256.390134</v>
      </c>
      <c r="K76" s="91">
        <f>+K8+K11+K14+K18+K44+K45+K53+K56+K65+K72</f>
        <v>8258383919.504797</v>
      </c>
      <c r="L76" s="51">
        <f aca="true" t="shared" si="2" ref="L76:L127">SUM(J76:K76)</f>
        <v>11833812175.894932</v>
      </c>
      <c r="Q76" s="119"/>
      <c r="R76" s="119"/>
      <c r="S76" s="119"/>
      <c r="T76" s="119"/>
      <c r="U76" s="119"/>
      <c r="V76" s="119"/>
      <c r="W76" s="119"/>
      <c r="X76" s="119"/>
      <c r="Y76" s="119"/>
    </row>
    <row r="77" spans="1:25" ht="12.75">
      <c r="A77" s="259" t="s">
        <v>33</v>
      </c>
      <c r="B77" s="260"/>
      <c r="C77" s="260"/>
      <c r="D77" s="261"/>
      <c r="E77" s="262"/>
      <c r="F77" s="54">
        <v>70</v>
      </c>
      <c r="G77" s="98">
        <v>93520031.52477081</v>
      </c>
      <c r="H77" s="99">
        <v>2071521840.897704</v>
      </c>
      <c r="I77" s="123">
        <f>SUM(G77:H77)</f>
        <v>2165041872.422475</v>
      </c>
      <c r="J77" s="98">
        <v>121526388.91345027</v>
      </c>
      <c r="K77" s="99">
        <v>2273287802.13813</v>
      </c>
      <c r="L77" s="123">
        <f t="shared" si="2"/>
        <v>2394814191.0515804</v>
      </c>
      <c r="Q77" s="119"/>
      <c r="R77" s="119"/>
      <c r="S77" s="119"/>
      <c r="T77" s="119"/>
      <c r="U77" s="119"/>
      <c r="V77" s="119"/>
      <c r="W77" s="119"/>
      <c r="X77" s="119"/>
      <c r="Y77" s="119"/>
    </row>
    <row r="78" spans="1:19" ht="12.75">
      <c r="A78" s="114" t="s">
        <v>223</v>
      </c>
      <c r="B78" s="115"/>
      <c r="C78" s="115"/>
      <c r="D78" s="115"/>
      <c r="E78" s="115"/>
      <c r="F78" s="115"/>
      <c r="G78" s="116"/>
      <c r="H78" s="117"/>
      <c r="I78" s="116"/>
      <c r="J78" s="116"/>
      <c r="K78" s="117"/>
      <c r="L78" s="118"/>
      <c r="Q78" s="119"/>
      <c r="R78" s="119"/>
      <c r="S78" s="119"/>
    </row>
    <row r="79" spans="1:25" ht="12.75">
      <c r="A79" s="252" t="s">
        <v>175</v>
      </c>
      <c r="B79" s="253"/>
      <c r="C79" s="253"/>
      <c r="D79" s="254"/>
      <c r="E79" s="255"/>
      <c r="F79" s="46">
        <v>71</v>
      </c>
      <c r="G79" s="81">
        <f>G80+G84+G85+G89+G93+G96</f>
        <v>332991509.0971165</v>
      </c>
      <c r="H79" s="90">
        <f>H80+H84+H85+H89+H93+H96</f>
        <v>2590108407.8494644</v>
      </c>
      <c r="I79" s="124">
        <f>SUM(G79:H79)</f>
        <v>2923099916.946581</v>
      </c>
      <c r="J79" s="81">
        <f>+J80+J84+J85+J89+J93+J96</f>
        <v>329995480.26105845</v>
      </c>
      <c r="K79" s="90">
        <f>+K80+K84+K85+K89+K93+K96</f>
        <v>2788347937.2295156</v>
      </c>
      <c r="L79" s="125">
        <f t="shared" si="2"/>
        <v>3118343417.490574</v>
      </c>
      <c r="Q79" s="119"/>
      <c r="R79" s="119"/>
      <c r="S79" s="119"/>
      <c r="T79" s="119"/>
      <c r="U79" s="119"/>
      <c r="V79" s="119"/>
      <c r="W79" s="119"/>
      <c r="X79" s="119"/>
      <c r="Y79" s="119"/>
    </row>
    <row r="80" spans="1:25" ht="12.75">
      <c r="A80" s="250" t="s">
        <v>176</v>
      </c>
      <c r="B80" s="251"/>
      <c r="C80" s="251"/>
      <c r="D80" s="248"/>
      <c r="E80" s="249"/>
      <c r="F80" s="47">
        <v>72</v>
      </c>
      <c r="G80" s="79">
        <f>G81+G82+G83</f>
        <v>44288719.517445534</v>
      </c>
      <c r="H80" s="91">
        <f>H81+H82+H83</f>
        <v>557287079.9594145</v>
      </c>
      <c r="I80" s="50">
        <f aca="true" t="shared" si="3" ref="I80:I128">SUM(G80:H80)</f>
        <v>601575799.47686</v>
      </c>
      <c r="J80" s="79">
        <f>J81+J82+J83</f>
        <v>44288719.997373246</v>
      </c>
      <c r="K80" s="91">
        <f>K81+K82+K83</f>
        <v>557287080.0015033</v>
      </c>
      <c r="L80" s="51">
        <f t="shared" si="2"/>
        <v>601575799.9988766</v>
      </c>
      <c r="Q80" s="119"/>
      <c r="R80" s="119"/>
      <c r="S80" s="119"/>
      <c r="T80" s="119"/>
      <c r="U80" s="119"/>
      <c r="V80" s="119"/>
      <c r="W80" s="119"/>
      <c r="X80" s="119"/>
      <c r="Y80" s="119"/>
    </row>
    <row r="81" spans="1:25" ht="12.75">
      <c r="A81" s="247" t="s">
        <v>34</v>
      </c>
      <c r="B81" s="248"/>
      <c r="C81" s="248"/>
      <c r="D81" s="248"/>
      <c r="E81" s="249"/>
      <c r="F81" s="47">
        <v>73</v>
      </c>
      <c r="G81" s="96">
        <v>44288719.517445534</v>
      </c>
      <c r="H81" s="97">
        <v>545037079.9594145</v>
      </c>
      <c r="I81" s="50">
        <f t="shared" si="3"/>
        <v>589325799.47686</v>
      </c>
      <c r="J81" s="96">
        <v>44288719.997373246</v>
      </c>
      <c r="K81" s="97">
        <v>545037080.0015033</v>
      </c>
      <c r="L81" s="51">
        <f t="shared" si="2"/>
        <v>589325799.9988766</v>
      </c>
      <c r="Q81" s="119"/>
      <c r="R81" s="119"/>
      <c r="S81" s="119"/>
      <c r="T81" s="119"/>
      <c r="U81" s="119"/>
      <c r="V81" s="119"/>
      <c r="W81" s="119"/>
      <c r="X81" s="119"/>
      <c r="Y81" s="119"/>
    </row>
    <row r="82" spans="1:25" ht="12.75">
      <c r="A82" s="247" t="s">
        <v>35</v>
      </c>
      <c r="B82" s="248"/>
      <c r="C82" s="248"/>
      <c r="D82" s="248"/>
      <c r="E82" s="249"/>
      <c r="F82" s="47">
        <v>74</v>
      </c>
      <c r="G82" s="96"/>
      <c r="H82" s="97">
        <v>12250000</v>
      </c>
      <c r="I82" s="50">
        <f t="shared" si="3"/>
        <v>12250000</v>
      </c>
      <c r="J82" s="96">
        <v>0</v>
      </c>
      <c r="K82" s="97">
        <v>12250000</v>
      </c>
      <c r="L82" s="51">
        <f t="shared" si="2"/>
        <v>12250000</v>
      </c>
      <c r="Q82" s="119"/>
      <c r="R82" s="119"/>
      <c r="S82" s="119"/>
      <c r="T82" s="119"/>
      <c r="U82" s="119"/>
      <c r="V82" s="119"/>
      <c r="W82" s="119"/>
      <c r="X82" s="119"/>
      <c r="Y82" s="119"/>
    </row>
    <row r="83" spans="1:25" ht="12.75">
      <c r="A83" s="247" t="s">
        <v>36</v>
      </c>
      <c r="B83" s="248"/>
      <c r="C83" s="248"/>
      <c r="D83" s="248"/>
      <c r="E83" s="249"/>
      <c r="F83" s="47">
        <v>75</v>
      </c>
      <c r="G83" s="96">
        <v>0</v>
      </c>
      <c r="H83" s="97">
        <v>0</v>
      </c>
      <c r="I83" s="50">
        <f t="shared" si="3"/>
        <v>0</v>
      </c>
      <c r="J83" s="96">
        <v>0</v>
      </c>
      <c r="K83" s="97">
        <v>0</v>
      </c>
      <c r="L83" s="50">
        <f t="shared" si="2"/>
        <v>0</v>
      </c>
      <c r="Q83" s="119"/>
      <c r="R83" s="119"/>
      <c r="S83" s="119"/>
      <c r="T83" s="119"/>
      <c r="U83" s="119"/>
      <c r="V83" s="119"/>
      <c r="W83" s="119"/>
      <c r="X83" s="119"/>
      <c r="Y83" s="119"/>
    </row>
    <row r="84" spans="1:25" ht="12.75">
      <c r="A84" s="250" t="s">
        <v>37</v>
      </c>
      <c r="B84" s="251"/>
      <c r="C84" s="251"/>
      <c r="D84" s="248"/>
      <c r="E84" s="249"/>
      <c r="F84" s="47">
        <v>76</v>
      </c>
      <c r="G84" s="96">
        <v>0</v>
      </c>
      <c r="H84" s="97">
        <v>681482525.25</v>
      </c>
      <c r="I84" s="50">
        <f t="shared" si="3"/>
        <v>681482525.25</v>
      </c>
      <c r="J84" s="96">
        <v>0</v>
      </c>
      <c r="K84" s="97">
        <v>681482525.25</v>
      </c>
      <c r="L84" s="50">
        <f t="shared" si="2"/>
        <v>681482525.25</v>
      </c>
      <c r="Q84" s="119"/>
      <c r="R84" s="119"/>
      <c r="S84" s="119"/>
      <c r="T84" s="119"/>
      <c r="U84" s="119"/>
      <c r="V84" s="119"/>
      <c r="W84" s="119"/>
      <c r="X84" s="119"/>
      <c r="Y84" s="119"/>
    </row>
    <row r="85" spans="1:25" ht="12.75">
      <c r="A85" s="250" t="s">
        <v>177</v>
      </c>
      <c r="B85" s="251"/>
      <c r="C85" s="251"/>
      <c r="D85" s="248"/>
      <c r="E85" s="249"/>
      <c r="F85" s="47">
        <v>77</v>
      </c>
      <c r="G85" s="79">
        <f>SUM(G86:G88)</f>
        <v>82717797.25181526</v>
      </c>
      <c r="H85" s="91">
        <f>SUM(H86:H88)</f>
        <v>297318151.7358199</v>
      </c>
      <c r="I85" s="50">
        <f t="shared" si="3"/>
        <v>380035948.98763514</v>
      </c>
      <c r="J85" s="79">
        <f>+J86+J87+J88</f>
        <v>62489744.32721446</v>
      </c>
      <c r="K85" s="91">
        <f>+K86+K87+K88</f>
        <v>300145021.4335285</v>
      </c>
      <c r="L85" s="50">
        <f t="shared" si="2"/>
        <v>362634765.76074296</v>
      </c>
      <c r="Q85" s="119"/>
      <c r="R85" s="119"/>
      <c r="S85" s="119"/>
      <c r="T85" s="119"/>
      <c r="U85" s="119"/>
      <c r="V85" s="119"/>
      <c r="W85" s="119"/>
      <c r="X85" s="119"/>
      <c r="Y85" s="119"/>
    </row>
    <row r="86" spans="1:25" ht="12.75">
      <c r="A86" s="247" t="s">
        <v>38</v>
      </c>
      <c r="B86" s="248"/>
      <c r="C86" s="248"/>
      <c r="D86" s="248"/>
      <c r="E86" s="249"/>
      <c r="F86" s="47">
        <v>78</v>
      </c>
      <c r="G86" s="96">
        <v>0</v>
      </c>
      <c r="H86" s="97">
        <v>104416691.6515143</v>
      </c>
      <c r="I86" s="50">
        <f t="shared" si="3"/>
        <v>104416691.6515143</v>
      </c>
      <c r="J86" s="96">
        <v>0</v>
      </c>
      <c r="K86" s="97">
        <v>104370103.94568843</v>
      </c>
      <c r="L86" s="50">
        <f t="shared" si="2"/>
        <v>104370103.94568843</v>
      </c>
      <c r="Q86" s="119"/>
      <c r="R86" s="119"/>
      <c r="S86" s="119"/>
      <c r="T86" s="119"/>
      <c r="U86" s="119"/>
      <c r="V86" s="119"/>
      <c r="W86" s="119"/>
      <c r="X86" s="119"/>
      <c r="Y86" s="119"/>
    </row>
    <row r="87" spans="1:25" ht="12.75">
      <c r="A87" s="247" t="s">
        <v>39</v>
      </c>
      <c r="B87" s="248"/>
      <c r="C87" s="248"/>
      <c r="D87" s="248"/>
      <c r="E87" s="249"/>
      <c r="F87" s="47">
        <v>79</v>
      </c>
      <c r="G87" s="96">
        <v>82717797.25181526</v>
      </c>
      <c r="H87" s="97">
        <v>192724848.74284196</v>
      </c>
      <c r="I87" s="50">
        <f t="shared" si="3"/>
        <v>275442645.9946572</v>
      </c>
      <c r="J87" s="96">
        <v>62489744.32721446</v>
      </c>
      <c r="K87" s="97">
        <v>195597834.80343735</v>
      </c>
      <c r="L87" s="50">
        <f t="shared" si="2"/>
        <v>258087579.1306518</v>
      </c>
      <c r="Q87" s="119"/>
      <c r="R87" s="119"/>
      <c r="S87" s="119"/>
      <c r="T87" s="119"/>
      <c r="U87" s="119"/>
      <c r="V87" s="119"/>
      <c r="W87" s="119"/>
      <c r="X87" s="119"/>
      <c r="Y87" s="119"/>
    </row>
    <row r="88" spans="1:25" ht="12.75">
      <c r="A88" s="247" t="s">
        <v>40</v>
      </c>
      <c r="B88" s="248"/>
      <c r="C88" s="248"/>
      <c r="D88" s="248"/>
      <c r="E88" s="249"/>
      <c r="F88" s="47">
        <v>80</v>
      </c>
      <c r="G88" s="96">
        <v>0</v>
      </c>
      <c r="H88" s="97">
        <v>176611.34146364365</v>
      </c>
      <c r="I88" s="50">
        <f t="shared" si="3"/>
        <v>176611.34146364365</v>
      </c>
      <c r="J88" s="96">
        <v>0</v>
      </c>
      <c r="K88" s="97">
        <v>177082.68440269906</v>
      </c>
      <c r="L88" s="50">
        <f t="shared" si="2"/>
        <v>177082.68440269906</v>
      </c>
      <c r="Q88" s="119"/>
      <c r="R88" s="119"/>
      <c r="S88" s="119"/>
      <c r="T88" s="119"/>
      <c r="U88" s="119"/>
      <c r="V88" s="119"/>
      <c r="W88" s="119"/>
      <c r="X88" s="119"/>
      <c r="Y88" s="119"/>
    </row>
    <row r="89" spans="1:25" ht="12.75">
      <c r="A89" s="250" t="s">
        <v>178</v>
      </c>
      <c r="B89" s="251"/>
      <c r="C89" s="251"/>
      <c r="D89" s="248"/>
      <c r="E89" s="249"/>
      <c r="F89" s="47">
        <v>81</v>
      </c>
      <c r="G89" s="79">
        <f>G90+G91+G92</f>
        <v>84708411.58</v>
      </c>
      <c r="H89" s="91">
        <f>H90+H91+H92</f>
        <v>315741825.76</v>
      </c>
      <c r="I89" s="50">
        <f t="shared" si="3"/>
        <v>400450237.34</v>
      </c>
      <c r="J89" s="79">
        <f>J90+J91+J92</f>
        <v>85295937.19</v>
      </c>
      <c r="K89" s="91">
        <f>K90+K91+K92</f>
        <v>316742638.75</v>
      </c>
      <c r="L89" s="50">
        <f t="shared" si="2"/>
        <v>402038575.94</v>
      </c>
      <c r="Q89" s="119"/>
      <c r="R89" s="119"/>
      <c r="S89" s="119"/>
      <c r="T89" s="119"/>
      <c r="U89" s="119"/>
      <c r="V89" s="119"/>
      <c r="W89" s="119"/>
      <c r="X89" s="119"/>
      <c r="Y89" s="119"/>
    </row>
    <row r="90" spans="1:25" ht="12.75">
      <c r="A90" s="247" t="s">
        <v>41</v>
      </c>
      <c r="B90" s="248"/>
      <c r="C90" s="248"/>
      <c r="D90" s="248"/>
      <c r="E90" s="249"/>
      <c r="F90" s="47">
        <v>82</v>
      </c>
      <c r="G90" s="96">
        <v>1626910.3900000006</v>
      </c>
      <c r="H90" s="97">
        <v>26863541.01</v>
      </c>
      <c r="I90" s="50">
        <f t="shared" si="3"/>
        <v>28490451.400000002</v>
      </c>
      <c r="J90" s="96">
        <v>2214436</v>
      </c>
      <c r="K90" s="97">
        <v>27864353.999999996</v>
      </c>
      <c r="L90" s="50">
        <f t="shared" si="2"/>
        <v>30078789.999999996</v>
      </c>
      <c r="Q90" s="119"/>
      <c r="R90" s="119"/>
      <c r="S90" s="119"/>
      <c r="T90" s="119"/>
      <c r="U90" s="119"/>
      <c r="V90" s="119"/>
      <c r="W90" s="119"/>
      <c r="X90" s="119"/>
      <c r="Y90" s="119"/>
    </row>
    <row r="91" spans="1:25" ht="12.75">
      <c r="A91" s="247" t="s">
        <v>42</v>
      </c>
      <c r="B91" s="248"/>
      <c r="C91" s="248"/>
      <c r="D91" s="248"/>
      <c r="E91" s="249"/>
      <c r="F91" s="47">
        <v>83</v>
      </c>
      <c r="G91" s="96">
        <v>7581501.190000001</v>
      </c>
      <c r="H91" s="97">
        <v>139638995.3</v>
      </c>
      <c r="I91" s="50">
        <f t="shared" si="3"/>
        <v>147220496.49</v>
      </c>
      <c r="J91" s="96">
        <v>7581501.190000001</v>
      </c>
      <c r="K91" s="97">
        <v>139638995.3</v>
      </c>
      <c r="L91" s="50">
        <f t="shared" si="2"/>
        <v>147220496.49</v>
      </c>
      <c r="Q91" s="119"/>
      <c r="R91" s="119"/>
      <c r="S91" s="119"/>
      <c r="T91" s="119"/>
      <c r="U91" s="119"/>
      <c r="V91" s="119"/>
      <c r="W91" s="119"/>
      <c r="X91" s="119"/>
      <c r="Y91" s="119"/>
    </row>
    <row r="92" spans="1:25" ht="12.75">
      <c r="A92" s="247" t="s">
        <v>43</v>
      </c>
      <c r="B92" s="248"/>
      <c r="C92" s="248"/>
      <c r="D92" s="248"/>
      <c r="E92" s="249"/>
      <c r="F92" s="47">
        <v>84</v>
      </c>
      <c r="G92" s="96">
        <v>75500000</v>
      </c>
      <c r="H92" s="97">
        <v>149239289.45</v>
      </c>
      <c r="I92" s="50">
        <f t="shared" si="3"/>
        <v>224739289.45</v>
      </c>
      <c r="J92" s="96">
        <v>75500000</v>
      </c>
      <c r="K92" s="97">
        <v>149239289.45</v>
      </c>
      <c r="L92" s="50">
        <f t="shared" si="2"/>
        <v>224739289.45</v>
      </c>
      <c r="Q92" s="119"/>
      <c r="R92" s="119"/>
      <c r="S92" s="119"/>
      <c r="T92" s="119"/>
      <c r="U92" s="119"/>
      <c r="V92" s="119"/>
      <c r="W92" s="119"/>
      <c r="X92" s="119"/>
      <c r="Y92" s="119"/>
    </row>
    <row r="93" spans="1:25" ht="12.75">
      <c r="A93" s="250" t="s">
        <v>179</v>
      </c>
      <c r="B93" s="251"/>
      <c r="C93" s="251"/>
      <c r="D93" s="248"/>
      <c r="E93" s="249"/>
      <c r="F93" s="47">
        <v>85</v>
      </c>
      <c r="G93" s="79">
        <f>SUM(G94:G95)</f>
        <v>59649211.17961255</v>
      </c>
      <c r="H93" s="91">
        <f>SUM(H94:H95)</f>
        <v>546803515.7605276</v>
      </c>
      <c r="I93" s="50">
        <f t="shared" si="3"/>
        <v>606452726.9401401</v>
      </c>
      <c r="J93" s="79">
        <f>+J94+J95</f>
        <v>120523665.75095117</v>
      </c>
      <c r="K93" s="91">
        <f>+K94+K95</f>
        <v>735469107.6016352</v>
      </c>
      <c r="L93" s="50">
        <f t="shared" si="2"/>
        <v>855992773.3525864</v>
      </c>
      <c r="Q93" s="119"/>
      <c r="R93" s="119"/>
      <c r="S93" s="119"/>
      <c r="T93" s="119"/>
      <c r="U93" s="119"/>
      <c r="V93" s="119"/>
      <c r="W93" s="119"/>
      <c r="X93" s="119"/>
      <c r="Y93" s="119"/>
    </row>
    <row r="94" spans="1:25" ht="12.75">
      <c r="A94" s="247" t="s">
        <v>4</v>
      </c>
      <c r="B94" s="248"/>
      <c r="C94" s="248"/>
      <c r="D94" s="248"/>
      <c r="E94" s="249"/>
      <c r="F94" s="47">
        <v>86</v>
      </c>
      <c r="G94" s="96">
        <v>59649211.17961255</v>
      </c>
      <c r="H94" s="97">
        <v>546803515.7605276</v>
      </c>
      <c r="I94" s="50">
        <f t="shared" si="3"/>
        <v>606452726.9401401</v>
      </c>
      <c r="J94" s="96">
        <v>120523665.75095117</v>
      </c>
      <c r="K94" s="97">
        <v>735469107.6016352</v>
      </c>
      <c r="L94" s="50">
        <f t="shared" si="2"/>
        <v>855992773.3525864</v>
      </c>
      <c r="Q94" s="119"/>
      <c r="R94" s="119"/>
      <c r="S94" s="119"/>
      <c r="T94" s="119"/>
      <c r="U94" s="119"/>
      <c r="V94" s="119"/>
      <c r="W94" s="119"/>
      <c r="X94" s="119"/>
      <c r="Y94" s="119"/>
    </row>
    <row r="95" spans="1:25" ht="12.75">
      <c r="A95" s="247" t="s">
        <v>234</v>
      </c>
      <c r="B95" s="248"/>
      <c r="C95" s="248"/>
      <c r="D95" s="248"/>
      <c r="E95" s="249"/>
      <c r="F95" s="47">
        <v>87</v>
      </c>
      <c r="G95" s="96">
        <v>0</v>
      </c>
      <c r="H95" s="97">
        <v>0</v>
      </c>
      <c r="I95" s="50">
        <f t="shared" si="3"/>
        <v>0</v>
      </c>
      <c r="J95" s="96">
        <v>0</v>
      </c>
      <c r="K95" s="97">
        <v>0</v>
      </c>
      <c r="L95" s="50">
        <f t="shared" si="2"/>
        <v>0</v>
      </c>
      <c r="Q95" s="119"/>
      <c r="R95" s="119"/>
      <c r="S95" s="119"/>
      <c r="T95" s="119"/>
      <c r="U95" s="119"/>
      <c r="V95" s="119"/>
      <c r="W95" s="119"/>
      <c r="X95" s="119"/>
      <c r="Y95" s="119"/>
    </row>
    <row r="96" spans="1:25" ht="12.75">
      <c r="A96" s="250" t="s">
        <v>180</v>
      </c>
      <c r="B96" s="251"/>
      <c r="C96" s="251"/>
      <c r="D96" s="248"/>
      <c r="E96" s="249"/>
      <c r="F96" s="47">
        <v>88</v>
      </c>
      <c r="G96" s="79">
        <f>SUM(G97:G98)</f>
        <v>61627369.56824312</v>
      </c>
      <c r="H96" s="91">
        <f>SUM(H97:H98)</f>
        <v>191475309.38370243</v>
      </c>
      <c r="I96" s="50">
        <f t="shared" si="3"/>
        <v>253102678.95194554</v>
      </c>
      <c r="J96" s="79">
        <f>+J97+J98</f>
        <v>17397412.995519586</v>
      </c>
      <c r="K96" s="91">
        <f>+K97+K98</f>
        <v>197221564.1928486</v>
      </c>
      <c r="L96" s="50">
        <f t="shared" si="2"/>
        <v>214618977.18836817</v>
      </c>
      <c r="Q96" s="119"/>
      <c r="R96" s="119"/>
      <c r="S96" s="119"/>
      <c r="T96" s="119"/>
      <c r="U96" s="119"/>
      <c r="V96" s="119"/>
      <c r="W96" s="119"/>
      <c r="X96" s="119"/>
      <c r="Y96" s="119"/>
    </row>
    <row r="97" spans="1:25" ht="12.75">
      <c r="A97" s="247" t="s">
        <v>235</v>
      </c>
      <c r="B97" s="248"/>
      <c r="C97" s="248"/>
      <c r="D97" s="248"/>
      <c r="E97" s="249"/>
      <c r="F97" s="47">
        <v>89</v>
      </c>
      <c r="G97" s="96">
        <v>61627369.56824312</v>
      </c>
      <c r="H97" s="97">
        <v>191475309.38370243</v>
      </c>
      <c r="I97" s="50">
        <f t="shared" si="3"/>
        <v>253102678.95194554</v>
      </c>
      <c r="J97" s="96">
        <v>17397412.995519586</v>
      </c>
      <c r="K97" s="97">
        <v>197221564.1928486</v>
      </c>
      <c r="L97" s="50">
        <f t="shared" si="2"/>
        <v>214618977.18836817</v>
      </c>
      <c r="Q97" s="119"/>
      <c r="R97" s="119"/>
      <c r="S97" s="119"/>
      <c r="T97" s="119"/>
      <c r="U97" s="119"/>
      <c r="V97" s="119"/>
      <c r="W97" s="119"/>
      <c r="X97" s="119"/>
      <c r="Y97" s="119"/>
    </row>
    <row r="98" spans="1:25" ht="12.75">
      <c r="A98" s="247" t="s">
        <v>293</v>
      </c>
      <c r="B98" s="248"/>
      <c r="C98" s="248"/>
      <c r="D98" s="248"/>
      <c r="E98" s="249"/>
      <c r="F98" s="47">
        <v>90</v>
      </c>
      <c r="G98" s="96">
        <v>0</v>
      </c>
      <c r="H98" s="97">
        <v>0</v>
      </c>
      <c r="I98" s="50">
        <f t="shared" si="3"/>
        <v>0</v>
      </c>
      <c r="J98" s="96">
        <v>0</v>
      </c>
      <c r="K98" s="97">
        <v>0</v>
      </c>
      <c r="L98" s="50">
        <f t="shared" si="2"/>
        <v>0</v>
      </c>
      <c r="Q98" s="119"/>
      <c r="R98" s="119"/>
      <c r="S98" s="119"/>
      <c r="T98" s="119"/>
      <c r="U98" s="119"/>
      <c r="V98" s="119"/>
      <c r="W98" s="119"/>
      <c r="X98" s="119"/>
      <c r="Y98" s="119"/>
    </row>
    <row r="99" spans="1:25" ht="12.75">
      <c r="A99" s="250" t="s">
        <v>391</v>
      </c>
      <c r="B99" s="251"/>
      <c r="C99" s="251"/>
      <c r="D99" s="248"/>
      <c r="E99" s="249"/>
      <c r="F99" s="47">
        <v>91</v>
      </c>
      <c r="G99" s="96">
        <v>1508493.93610106</v>
      </c>
      <c r="H99" s="97">
        <v>10984293.216590213</v>
      </c>
      <c r="I99" s="50">
        <f t="shared" si="3"/>
        <v>12492787.152691273</v>
      </c>
      <c r="J99" s="96">
        <v>1418717.71472802</v>
      </c>
      <c r="K99" s="97">
        <v>10809386.4168568</v>
      </c>
      <c r="L99" s="50">
        <f t="shared" si="2"/>
        <v>12228104.13158482</v>
      </c>
      <c r="Q99" s="119"/>
      <c r="R99" s="119"/>
      <c r="S99" s="119"/>
      <c r="T99" s="119"/>
      <c r="U99" s="119"/>
      <c r="V99" s="119"/>
      <c r="W99" s="119"/>
      <c r="X99" s="119"/>
      <c r="Y99" s="119"/>
    </row>
    <row r="100" spans="1:25" ht="12.75">
      <c r="A100" s="250" t="s">
        <v>181</v>
      </c>
      <c r="B100" s="251"/>
      <c r="C100" s="251"/>
      <c r="D100" s="248"/>
      <c r="E100" s="249"/>
      <c r="F100" s="47">
        <v>92</v>
      </c>
      <c r="G100" s="79">
        <f>SUM(G101:G106)</f>
        <v>2686306998.332525</v>
      </c>
      <c r="H100" s="91">
        <f>SUM(H101:H106)</f>
        <v>4185738573.5798306</v>
      </c>
      <c r="I100" s="50">
        <f t="shared" si="3"/>
        <v>6872045571.912355</v>
      </c>
      <c r="J100" s="79">
        <f>+J101+J102+J103+J104+J105+J106</f>
        <v>2728620581.972117</v>
      </c>
      <c r="K100" s="91">
        <f>+K101+K102+K103+K104+K105+K106</f>
        <v>4534985162.424863</v>
      </c>
      <c r="L100" s="50">
        <f t="shared" si="2"/>
        <v>7263605744.39698</v>
      </c>
      <c r="Q100" s="119"/>
      <c r="R100" s="119"/>
      <c r="S100" s="119"/>
      <c r="T100" s="119"/>
      <c r="U100" s="119"/>
      <c r="V100" s="119"/>
      <c r="W100" s="119"/>
      <c r="X100" s="119"/>
      <c r="Y100" s="119"/>
    </row>
    <row r="101" spans="1:25" ht="12.75">
      <c r="A101" s="247" t="s">
        <v>236</v>
      </c>
      <c r="B101" s="248"/>
      <c r="C101" s="248"/>
      <c r="D101" s="248"/>
      <c r="E101" s="249"/>
      <c r="F101" s="47">
        <v>93</v>
      </c>
      <c r="G101" s="96">
        <v>5493774.9795106305</v>
      </c>
      <c r="H101" s="97">
        <v>1303066470.715008</v>
      </c>
      <c r="I101" s="50">
        <f t="shared" si="3"/>
        <v>1308560245.6945186</v>
      </c>
      <c r="J101" s="96">
        <v>5313615.06584956</v>
      </c>
      <c r="K101" s="97">
        <v>1685597407.8635654</v>
      </c>
      <c r="L101" s="50">
        <f t="shared" si="2"/>
        <v>1690911022.929415</v>
      </c>
      <c r="Q101" s="119"/>
      <c r="R101" s="119"/>
      <c r="S101" s="119"/>
      <c r="T101" s="119"/>
      <c r="U101" s="119"/>
      <c r="V101" s="119"/>
      <c r="W101" s="119"/>
      <c r="X101" s="119"/>
      <c r="Y101" s="119"/>
    </row>
    <row r="102" spans="1:25" ht="12.75">
      <c r="A102" s="247" t="s">
        <v>237</v>
      </c>
      <c r="B102" s="248"/>
      <c r="C102" s="248"/>
      <c r="D102" s="248"/>
      <c r="E102" s="249"/>
      <c r="F102" s="47">
        <v>94</v>
      </c>
      <c r="G102" s="96">
        <v>2638338812.7184873</v>
      </c>
      <c r="H102" s="97">
        <v>49462137.44</v>
      </c>
      <c r="I102" s="50">
        <f t="shared" si="3"/>
        <v>2687800950.1584873</v>
      </c>
      <c r="J102" s="96">
        <v>2667991226.257611</v>
      </c>
      <c r="K102" s="97">
        <v>37451300.12</v>
      </c>
      <c r="L102" s="50">
        <f t="shared" si="2"/>
        <v>2705442526.3776107</v>
      </c>
      <c r="Q102" s="119"/>
      <c r="R102" s="119"/>
      <c r="S102" s="119"/>
      <c r="T102" s="119"/>
      <c r="U102" s="119"/>
      <c r="V102" s="119"/>
      <c r="W102" s="119"/>
      <c r="X102" s="119"/>
      <c r="Y102" s="119"/>
    </row>
    <row r="103" spans="1:25" ht="12.75">
      <c r="A103" s="247" t="s">
        <v>238</v>
      </c>
      <c r="B103" s="248"/>
      <c r="C103" s="248"/>
      <c r="D103" s="248"/>
      <c r="E103" s="249"/>
      <c r="F103" s="47">
        <v>95</v>
      </c>
      <c r="G103" s="96">
        <v>41782240.88452667</v>
      </c>
      <c r="H103" s="97">
        <v>2776480301.805382</v>
      </c>
      <c r="I103" s="50">
        <f t="shared" si="3"/>
        <v>2818262542.6899085</v>
      </c>
      <c r="J103" s="96">
        <v>55315740.64865642</v>
      </c>
      <c r="K103" s="97">
        <v>2756080186.5741816</v>
      </c>
      <c r="L103" s="50">
        <f t="shared" si="2"/>
        <v>2811395927.222838</v>
      </c>
      <c r="Q103" s="119"/>
      <c r="R103" s="119"/>
      <c r="S103" s="119"/>
      <c r="T103" s="119"/>
      <c r="U103" s="119"/>
      <c r="V103" s="119"/>
      <c r="W103" s="119"/>
      <c r="X103" s="119"/>
      <c r="Y103" s="119"/>
    </row>
    <row r="104" spans="1:25" ht="19.5" customHeight="1">
      <c r="A104" s="247" t="s">
        <v>196</v>
      </c>
      <c r="B104" s="248"/>
      <c r="C104" s="248"/>
      <c r="D104" s="248"/>
      <c r="E104" s="249"/>
      <c r="F104" s="47">
        <v>96</v>
      </c>
      <c r="G104" s="96">
        <v>0</v>
      </c>
      <c r="H104" s="97">
        <v>5774430.264868</v>
      </c>
      <c r="I104" s="50">
        <f t="shared" si="3"/>
        <v>5774430.264868</v>
      </c>
      <c r="J104" s="96">
        <v>0</v>
      </c>
      <c r="K104" s="97">
        <v>7897135.828458001</v>
      </c>
      <c r="L104" s="50">
        <f t="shared" si="2"/>
        <v>7897135.828458001</v>
      </c>
      <c r="Q104" s="119"/>
      <c r="R104" s="119"/>
      <c r="S104" s="119"/>
      <c r="T104" s="119"/>
      <c r="U104" s="119"/>
      <c r="V104" s="119"/>
      <c r="W104" s="119"/>
      <c r="X104" s="119"/>
      <c r="Y104" s="119"/>
    </row>
    <row r="105" spans="1:25" ht="12.75">
      <c r="A105" s="247" t="s">
        <v>294</v>
      </c>
      <c r="B105" s="248"/>
      <c r="C105" s="248"/>
      <c r="D105" s="248"/>
      <c r="E105" s="249"/>
      <c r="F105" s="47">
        <v>97</v>
      </c>
      <c r="G105" s="96">
        <v>0</v>
      </c>
      <c r="H105" s="97">
        <v>7055533</v>
      </c>
      <c r="I105" s="50">
        <f t="shared" si="3"/>
        <v>7055533</v>
      </c>
      <c r="J105" s="96">
        <v>0</v>
      </c>
      <c r="K105" s="97">
        <v>7055533</v>
      </c>
      <c r="L105" s="50">
        <f t="shared" si="2"/>
        <v>7055533</v>
      </c>
      <c r="Q105" s="119"/>
      <c r="R105" s="119"/>
      <c r="S105" s="119"/>
      <c r="T105" s="119"/>
      <c r="U105" s="119"/>
      <c r="V105" s="119"/>
      <c r="W105" s="119"/>
      <c r="X105" s="119"/>
      <c r="Y105" s="119"/>
    </row>
    <row r="106" spans="1:25" ht="12.75">
      <c r="A106" s="247" t="s">
        <v>295</v>
      </c>
      <c r="B106" s="248"/>
      <c r="C106" s="248"/>
      <c r="D106" s="248"/>
      <c r="E106" s="249"/>
      <c r="F106" s="47">
        <v>98</v>
      </c>
      <c r="G106" s="96">
        <v>692169.75</v>
      </c>
      <c r="H106" s="97">
        <v>43899700.354573004</v>
      </c>
      <c r="I106" s="50">
        <f t="shared" si="3"/>
        <v>44591870.104573004</v>
      </c>
      <c r="J106" s="96">
        <v>0</v>
      </c>
      <c r="K106" s="97">
        <v>40903599.038658</v>
      </c>
      <c r="L106" s="50">
        <f t="shared" si="2"/>
        <v>40903599.038658</v>
      </c>
      <c r="Q106" s="119"/>
      <c r="R106" s="119"/>
      <c r="S106" s="119"/>
      <c r="T106" s="119"/>
      <c r="U106" s="119"/>
      <c r="V106" s="119"/>
      <c r="W106" s="119"/>
      <c r="X106" s="119"/>
      <c r="Y106" s="119"/>
    </row>
    <row r="107" spans="1:25" ht="33" customHeight="1">
      <c r="A107" s="250" t="s">
        <v>296</v>
      </c>
      <c r="B107" s="251"/>
      <c r="C107" s="251"/>
      <c r="D107" s="248"/>
      <c r="E107" s="249"/>
      <c r="F107" s="47">
        <v>99</v>
      </c>
      <c r="G107" s="96">
        <v>336900961.405024</v>
      </c>
      <c r="H107" s="97"/>
      <c r="I107" s="50">
        <f t="shared" si="3"/>
        <v>336900961.405024</v>
      </c>
      <c r="J107" s="96">
        <v>430472508.358725</v>
      </c>
      <c r="K107" s="97">
        <v>0</v>
      </c>
      <c r="L107" s="50">
        <f t="shared" si="2"/>
        <v>430472508.358725</v>
      </c>
      <c r="Q107" s="119"/>
      <c r="R107" s="119"/>
      <c r="S107" s="119"/>
      <c r="T107" s="119"/>
      <c r="U107" s="119"/>
      <c r="V107" s="119"/>
      <c r="W107" s="119"/>
      <c r="X107" s="119"/>
      <c r="Y107" s="119"/>
    </row>
    <row r="108" spans="1:25" ht="12.75">
      <c r="A108" s="250" t="s">
        <v>182</v>
      </c>
      <c r="B108" s="251"/>
      <c r="C108" s="251"/>
      <c r="D108" s="248"/>
      <c r="E108" s="249"/>
      <c r="F108" s="47">
        <v>100</v>
      </c>
      <c r="G108" s="79">
        <f>G109+G110</f>
        <v>5378443.857600001</v>
      </c>
      <c r="H108" s="91">
        <f>H109+H110</f>
        <v>113119340.62179582</v>
      </c>
      <c r="I108" s="50">
        <f t="shared" si="3"/>
        <v>118497784.47939582</v>
      </c>
      <c r="J108" s="79">
        <f>+J109+J110</f>
        <v>5403329.648430001</v>
      </c>
      <c r="K108" s="91">
        <f>+K109+K110</f>
        <v>108666048.59825799</v>
      </c>
      <c r="L108" s="50">
        <f t="shared" si="2"/>
        <v>114069378.246688</v>
      </c>
      <c r="Q108" s="119"/>
      <c r="R108" s="119"/>
      <c r="S108" s="119"/>
      <c r="T108" s="119"/>
      <c r="U108" s="119"/>
      <c r="V108" s="119"/>
      <c r="W108" s="119"/>
      <c r="X108" s="119"/>
      <c r="Y108" s="119"/>
    </row>
    <row r="109" spans="1:25" ht="12.75">
      <c r="A109" s="247" t="s">
        <v>239</v>
      </c>
      <c r="B109" s="248"/>
      <c r="C109" s="248"/>
      <c r="D109" s="248"/>
      <c r="E109" s="249"/>
      <c r="F109" s="47">
        <v>101</v>
      </c>
      <c r="G109" s="96">
        <v>5378443.857600001</v>
      </c>
      <c r="H109" s="97">
        <v>108603591.88179582</v>
      </c>
      <c r="I109" s="50">
        <f t="shared" si="3"/>
        <v>113982035.73939583</v>
      </c>
      <c r="J109" s="96">
        <v>4764517.908430001</v>
      </c>
      <c r="K109" s="97">
        <v>104150299.858258</v>
      </c>
      <c r="L109" s="50">
        <f t="shared" si="2"/>
        <v>108914817.76668799</v>
      </c>
      <c r="Q109" s="119"/>
      <c r="R109" s="119"/>
      <c r="S109" s="119"/>
      <c r="T109" s="119"/>
      <c r="U109" s="119"/>
      <c r="V109" s="119"/>
      <c r="W109" s="119"/>
      <c r="X109" s="119"/>
      <c r="Y109" s="119"/>
    </row>
    <row r="110" spans="1:25" ht="12.75">
      <c r="A110" s="247" t="s">
        <v>240</v>
      </c>
      <c r="B110" s="248"/>
      <c r="C110" s="248"/>
      <c r="D110" s="248"/>
      <c r="E110" s="249"/>
      <c r="F110" s="47">
        <v>102</v>
      </c>
      <c r="G110" s="96">
        <v>0</v>
      </c>
      <c r="H110" s="97">
        <v>4515748.74</v>
      </c>
      <c r="I110" s="50">
        <f t="shared" si="3"/>
        <v>4515748.74</v>
      </c>
      <c r="J110" s="96">
        <v>638811.74</v>
      </c>
      <c r="K110" s="97">
        <v>4515748.74</v>
      </c>
      <c r="L110" s="50">
        <f t="shared" si="2"/>
        <v>5154560.48</v>
      </c>
      <c r="Q110" s="119"/>
      <c r="R110" s="119"/>
      <c r="S110" s="119"/>
      <c r="T110" s="119"/>
      <c r="U110" s="119"/>
      <c r="V110" s="119"/>
      <c r="W110" s="119"/>
      <c r="X110" s="119"/>
      <c r="Y110" s="119"/>
    </row>
    <row r="111" spans="1:25" ht="12.75">
      <c r="A111" s="250" t="s">
        <v>183</v>
      </c>
      <c r="B111" s="251"/>
      <c r="C111" s="251"/>
      <c r="D111" s="248"/>
      <c r="E111" s="249"/>
      <c r="F111" s="47">
        <v>103</v>
      </c>
      <c r="G111" s="79">
        <f>G112+G113</f>
        <v>19155610.523924</v>
      </c>
      <c r="H111" s="91">
        <f>H112+H113</f>
        <v>100291870.72724801</v>
      </c>
      <c r="I111" s="50">
        <f t="shared" si="3"/>
        <v>119447481.251172</v>
      </c>
      <c r="J111" s="79">
        <f>+J112+J113</f>
        <v>17974502.753144998</v>
      </c>
      <c r="K111" s="91">
        <f>+K112+K113</f>
        <v>125251150.92105538</v>
      </c>
      <c r="L111" s="50">
        <f t="shared" si="2"/>
        <v>143225653.6742004</v>
      </c>
      <c r="Q111" s="119"/>
      <c r="R111" s="119"/>
      <c r="S111" s="119"/>
      <c r="T111" s="119"/>
      <c r="U111" s="119"/>
      <c r="V111" s="119"/>
      <c r="W111" s="119"/>
      <c r="X111" s="119"/>
      <c r="Y111" s="119"/>
    </row>
    <row r="112" spans="1:25" ht="12.75">
      <c r="A112" s="247" t="s">
        <v>241</v>
      </c>
      <c r="B112" s="248"/>
      <c r="C112" s="248"/>
      <c r="D112" s="248"/>
      <c r="E112" s="249"/>
      <c r="F112" s="47">
        <v>104</v>
      </c>
      <c r="G112" s="96">
        <v>18364262.881920002</v>
      </c>
      <c r="H112" s="97">
        <v>79680047.95768604</v>
      </c>
      <c r="I112" s="50">
        <f t="shared" si="3"/>
        <v>98044310.83960605</v>
      </c>
      <c r="J112" s="96">
        <v>14134094.522994999</v>
      </c>
      <c r="K112" s="97">
        <v>81022856.31086485</v>
      </c>
      <c r="L112" s="50">
        <f t="shared" si="2"/>
        <v>95156950.83385985</v>
      </c>
      <c r="Q112" s="119"/>
      <c r="R112" s="119"/>
      <c r="S112" s="119"/>
      <c r="T112" s="119"/>
      <c r="U112" s="119"/>
      <c r="V112" s="119"/>
      <c r="W112" s="119"/>
      <c r="X112" s="119"/>
      <c r="Y112" s="119"/>
    </row>
    <row r="113" spans="1:25" ht="12.75">
      <c r="A113" s="247" t="s">
        <v>242</v>
      </c>
      <c r="B113" s="248"/>
      <c r="C113" s="248"/>
      <c r="D113" s="248"/>
      <c r="E113" s="249"/>
      <c r="F113" s="47">
        <v>105</v>
      </c>
      <c r="G113" s="96">
        <v>791347.642004</v>
      </c>
      <c r="H113" s="97">
        <v>20611822.769561976</v>
      </c>
      <c r="I113" s="50">
        <f t="shared" si="3"/>
        <v>21403170.411565974</v>
      </c>
      <c r="J113" s="96">
        <v>3840408.2301499993</v>
      </c>
      <c r="K113" s="97">
        <v>44228294.610190526</v>
      </c>
      <c r="L113" s="50">
        <f t="shared" si="2"/>
        <v>48068702.840340525</v>
      </c>
      <c r="Q113" s="119"/>
      <c r="R113" s="119"/>
      <c r="S113" s="119"/>
      <c r="T113" s="119"/>
      <c r="U113" s="119"/>
      <c r="V113" s="119"/>
      <c r="W113" s="119"/>
      <c r="X113" s="119"/>
      <c r="Y113" s="119"/>
    </row>
    <row r="114" spans="1:25" ht="12.75">
      <c r="A114" s="250" t="s">
        <v>297</v>
      </c>
      <c r="B114" s="251"/>
      <c r="C114" s="251"/>
      <c r="D114" s="248"/>
      <c r="E114" s="249"/>
      <c r="F114" s="47">
        <v>106</v>
      </c>
      <c r="G114" s="96"/>
      <c r="H114" s="97"/>
      <c r="I114" s="50">
        <f t="shared" si="3"/>
        <v>0</v>
      </c>
      <c r="J114" s="96"/>
      <c r="K114" s="97"/>
      <c r="L114" s="50">
        <f t="shared" si="2"/>
        <v>0</v>
      </c>
      <c r="Q114" s="119"/>
      <c r="R114" s="119"/>
      <c r="S114" s="119"/>
      <c r="T114" s="119"/>
      <c r="U114" s="119"/>
      <c r="V114" s="119"/>
      <c r="W114" s="119"/>
      <c r="X114" s="119"/>
      <c r="Y114" s="119"/>
    </row>
    <row r="115" spans="1:25" ht="12.75">
      <c r="A115" s="250" t="s">
        <v>184</v>
      </c>
      <c r="B115" s="251"/>
      <c r="C115" s="251"/>
      <c r="D115" s="248"/>
      <c r="E115" s="249"/>
      <c r="F115" s="47">
        <v>107</v>
      </c>
      <c r="G115" s="79">
        <f>G116+G117+G118</f>
        <v>522507.03804799996</v>
      </c>
      <c r="H115" s="91">
        <f>H116+H117+H118</f>
        <v>4840156.589004457</v>
      </c>
      <c r="I115" s="50">
        <f t="shared" si="3"/>
        <v>5362663.627052457</v>
      </c>
      <c r="J115" s="79">
        <f>+J116+J117+J118</f>
        <v>837202.829955</v>
      </c>
      <c r="K115" s="91">
        <f>+K116+K117+K118</f>
        <v>16958551.02331344</v>
      </c>
      <c r="L115" s="50">
        <f t="shared" si="2"/>
        <v>17795753.85326844</v>
      </c>
      <c r="Q115" s="119"/>
      <c r="R115" s="119"/>
      <c r="S115" s="119"/>
      <c r="T115" s="119"/>
      <c r="U115" s="119"/>
      <c r="V115" s="119"/>
      <c r="W115" s="119"/>
      <c r="X115" s="119"/>
      <c r="Y115" s="119"/>
    </row>
    <row r="116" spans="1:25" ht="12.75">
      <c r="A116" s="247" t="s">
        <v>224</v>
      </c>
      <c r="B116" s="248"/>
      <c r="C116" s="248"/>
      <c r="D116" s="248"/>
      <c r="E116" s="249"/>
      <c r="F116" s="47">
        <v>108</v>
      </c>
      <c r="G116" s="96">
        <v>223745.038048</v>
      </c>
      <c r="H116" s="97">
        <v>3139810.589004457</v>
      </c>
      <c r="I116" s="50">
        <f t="shared" si="3"/>
        <v>3363555.627052457</v>
      </c>
      <c r="J116" s="96">
        <v>189846.829955</v>
      </c>
      <c r="K116" s="97">
        <v>2836845.4833134413</v>
      </c>
      <c r="L116" s="50">
        <f t="shared" si="2"/>
        <v>3026692.3132684412</v>
      </c>
      <c r="Q116" s="119"/>
      <c r="R116" s="119"/>
      <c r="S116" s="119"/>
      <c r="T116" s="119"/>
      <c r="U116" s="119"/>
      <c r="V116" s="119"/>
      <c r="W116" s="119"/>
      <c r="X116" s="119"/>
      <c r="Y116" s="119"/>
    </row>
    <row r="117" spans="1:25" ht="12.75">
      <c r="A117" s="247" t="s">
        <v>225</v>
      </c>
      <c r="B117" s="248"/>
      <c r="C117" s="248"/>
      <c r="D117" s="248"/>
      <c r="E117" s="249"/>
      <c r="F117" s="47">
        <v>109</v>
      </c>
      <c r="G117" s="96">
        <v>0</v>
      </c>
      <c r="H117" s="97">
        <v>0</v>
      </c>
      <c r="I117" s="50">
        <f t="shared" si="3"/>
        <v>0</v>
      </c>
      <c r="J117" s="96">
        <v>0</v>
      </c>
      <c r="K117" s="97">
        <v>0</v>
      </c>
      <c r="L117" s="50">
        <f t="shared" si="2"/>
        <v>0</v>
      </c>
      <c r="Q117" s="119"/>
      <c r="R117" s="119"/>
      <c r="S117" s="119"/>
      <c r="T117" s="119"/>
      <c r="U117" s="119"/>
      <c r="V117" s="119"/>
      <c r="W117" s="119"/>
      <c r="X117" s="119"/>
      <c r="Y117" s="119"/>
    </row>
    <row r="118" spans="1:25" ht="12.75">
      <c r="A118" s="247" t="s">
        <v>226</v>
      </c>
      <c r="B118" s="248"/>
      <c r="C118" s="248"/>
      <c r="D118" s="248"/>
      <c r="E118" s="249"/>
      <c r="F118" s="47">
        <v>110</v>
      </c>
      <c r="G118" s="96">
        <v>298762</v>
      </c>
      <c r="H118" s="97">
        <v>1700346</v>
      </c>
      <c r="I118" s="50">
        <f t="shared" si="3"/>
        <v>1999108</v>
      </c>
      <c r="J118" s="96">
        <v>647356</v>
      </c>
      <c r="K118" s="97">
        <v>14121705.54</v>
      </c>
      <c r="L118" s="50">
        <f t="shared" si="2"/>
        <v>14769061.54</v>
      </c>
      <c r="Q118" s="119"/>
      <c r="R118" s="119"/>
      <c r="S118" s="119"/>
      <c r="T118" s="119"/>
      <c r="U118" s="119"/>
      <c r="V118" s="119"/>
      <c r="W118" s="119"/>
      <c r="X118" s="119"/>
      <c r="Y118" s="119"/>
    </row>
    <row r="119" spans="1:25" ht="12.75">
      <c r="A119" s="250" t="s">
        <v>185</v>
      </c>
      <c r="B119" s="251"/>
      <c r="C119" s="251"/>
      <c r="D119" s="248"/>
      <c r="E119" s="249"/>
      <c r="F119" s="47">
        <v>111</v>
      </c>
      <c r="G119" s="79">
        <f>G120+G121+G122+G123</f>
        <v>57794052.44257193</v>
      </c>
      <c r="H119" s="91">
        <f>H120+H121+H122+H123</f>
        <v>273238826.18268824</v>
      </c>
      <c r="I119" s="50">
        <f t="shared" si="3"/>
        <v>331032878.6252602</v>
      </c>
      <c r="J119" s="79">
        <f>+J120+J121+J122+J123</f>
        <v>48949099.11674442</v>
      </c>
      <c r="K119" s="91">
        <f>+K120+K121+K122+K123</f>
        <v>292191382.01197064</v>
      </c>
      <c r="L119" s="50">
        <f>SUM(J119:K119)</f>
        <v>341140481.12871504</v>
      </c>
      <c r="Q119" s="119"/>
      <c r="R119" s="119"/>
      <c r="S119" s="119"/>
      <c r="T119" s="119"/>
      <c r="U119" s="119"/>
      <c r="V119" s="119"/>
      <c r="W119" s="119"/>
      <c r="X119" s="119"/>
      <c r="Y119" s="119"/>
    </row>
    <row r="120" spans="1:25" ht="12.75">
      <c r="A120" s="247" t="s">
        <v>227</v>
      </c>
      <c r="B120" s="248"/>
      <c r="C120" s="248"/>
      <c r="D120" s="248"/>
      <c r="E120" s="249"/>
      <c r="F120" s="47">
        <v>112</v>
      </c>
      <c r="G120" s="96">
        <v>8013275.486886249</v>
      </c>
      <c r="H120" s="97">
        <v>93024209.93619771</v>
      </c>
      <c r="I120" s="50">
        <f t="shared" si="3"/>
        <v>101037485.42308396</v>
      </c>
      <c r="J120" s="96">
        <v>6979348.90237816</v>
      </c>
      <c r="K120" s="97">
        <v>78143561.79842812</v>
      </c>
      <c r="L120" s="50">
        <f t="shared" si="2"/>
        <v>85122910.70080628</v>
      </c>
      <c r="Q120" s="119"/>
      <c r="R120" s="119"/>
      <c r="S120" s="119"/>
      <c r="T120" s="119"/>
      <c r="U120" s="119"/>
      <c r="V120" s="119"/>
      <c r="W120" s="119"/>
      <c r="X120" s="119"/>
      <c r="Y120" s="119"/>
    </row>
    <row r="121" spans="1:25" ht="12.75">
      <c r="A121" s="247" t="s">
        <v>228</v>
      </c>
      <c r="B121" s="248"/>
      <c r="C121" s="248"/>
      <c r="D121" s="248"/>
      <c r="E121" s="249"/>
      <c r="F121" s="47">
        <v>113</v>
      </c>
      <c r="G121" s="96">
        <v>0</v>
      </c>
      <c r="H121" s="97">
        <v>55081955.30831854</v>
      </c>
      <c r="I121" s="50">
        <f t="shared" si="3"/>
        <v>55081955.30831854</v>
      </c>
      <c r="J121" s="96">
        <v>21833.95</v>
      </c>
      <c r="K121" s="97">
        <v>87254623.38620146</v>
      </c>
      <c r="L121" s="50">
        <f t="shared" si="2"/>
        <v>87276457.33620146</v>
      </c>
      <c r="Q121" s="119"/>
      <c r="R121" s="119"/>
      <c r="S121" s="119"/>
      <c r="T121" s="119"/>
      <c r="U121" s="119"/>
      <c r="V121" s="119"/>
      <c r="W121" s="119"/>
      <c r="X121" s="119"/>
      <c r="Y121" s="119"/>
    </row>
    <row r="122" spans="1:25" ht="12.75">
      <c r="A122" s="247" t="s">
        <v>229</v>
      </c>
      <c r="B122" s="248"/>
      <c r="C122" s="248"/>
      <c r="D122" s="248"/>
      <c r="E122" s="249"/>
      <c r="F122" s="47">
        <v>114</v>
      </c>
      <c r="G122" s="96">
        <v>0</v>
      </c>
      <c r="H122" s="97">
        <v>42645.88</v>
      </c>
      <c r="I122" s="50">
        <f t="shared" si="3"/>
        <v>42645.88</v>
      </c>
      <c r="J122" s="96">
        <v>0</v>
      </c>
      <c r="K122" s="97">
        <v>11218.369999999999</v>
      </c>
      <c r="L122" s="50">
        <f t="shared" si="2"/>
        <v>11218.369999999999</v>
      </c>
      <c r="Q122" s="119"/>
      <c r="R122" s="119"/>
      <c r="S122" s="119"/>
      <c r="T122" s="119"/>
      <c r="U122" s="119"/>
      <c r="V122" s="119"/>
      <c r="W122" s="119"/>
      <c r="X122" s="119"/>
      <c r="Y122" s="119"/>
    </row>
    <row r="123" spans="1:25" ht="12.75">
      <c r="A123" s="247" t="s">
        <v>230</v>
      </c>
      <c r="B123" s="248"/>
      <c r="C123" s="248"/>
      <c r="D123" s="248"/>
      <c r="E123" s="249"/>
      <c r="F123" s="47">
        <v>115</v>
      </c>
      <c r="G123" s="96">
        <v>49780776.95568568</v>
      </c>
      <c r="H123" s="97">
        <v>125090015.058172</v>
      </c>
      <c r="I123" s="50">
        <f t="shared" si="3"/>
        <v>174870792.0138577</v>
      </c>
      <c r="J123" s="96">
        <v>41947916.26436626</v>
      </c>
      <c r="K123" s="97">
        <v>126781978.4573411</v>
      </c>
      <c r="L123" s="50">
        <f t="shared" si="2"/>
        <v>168729894.72170737</v>
      </c>
      <c r="Q123" s="119"/>
      <c r="R123" s="119"/>
      <c r="S123" s="119"/>
      <c r="T123" s="119"/>
      <c r="U123" s="119"/>
      <c r="V123" s="119"/>
      <c r="W123" s="119"/>
      <c r="X123" s="119"/>
      <c r="Y123" s="119"/>
    </row>
    <row r="124" spans="1:25" ht="26.25" customHeight="1">
      <c r="A124" s="250" t="s">
        <v>186</v>
      </c>
      <c r="B124" s="251"/>
      <c r="C124" s="251"/>
      <c r="D124" s="248"/>
      <c r="E124" s="249"/>
      <c r="F124" s="47">
        <v>116</v>
      </c>
      <c r="G124" s="79">
        <f>G125+G126</f>
        <v>8261554.04021445</v>
      </c>
      <c r="H124" s="91">
        <f>H125+H126</f>
        <v>362800486.5993119</v>
      </c>
      <c r="I124" s="50">
        <f t="shared" si="3"/>
        <v>371062040.63952637</v>
      </c>
      <c r="J124" s="79">
        <f>+J125+J126</f>
        <v>11756833.573347298</v>
      </c>
      <c r="K124" s="91">
        <f>+K125+K126</f>
        <v>381174301.1659414</v>
      </c>
      <c r="L124" s="50">
        <f t="shared" si="2"/>
        <v>392931134.7392887</v>
      </c>
      <c r="Q124" s="119"/>
      <c r="R124" s="119"/>
      <c r="S124" s="119"/>
      <c r="T124" s="119"/>
      <c r="U124" s="119"/>
      <c r="V124" s="119"/>
      <c r="W124" s="119"/>
      <c r="X124" s="119"/>
      <c r="Y124" s="119"/>
    </row>
    <row r="125" spans="1:25" ht="12.75">
      <c r="A125" s="247" t="s">
        <v>231</v>
      </c>
      <c r="B125" s="248"/>
      <c r="C125" s="248"/>
      <c r="D125" s="248"/>
      <c r="E125" s="249"/>
      <c r="F125" s="47">
        <v>117</v>
      </c>
      <c r="G125" s="96">
        <v>0</v>
      </c>
      <c r="H125" s="97">
        <v>0</v>
      </c>
      <c r="I125" s="50">
        <f t="shared" si="3"/>
        <v>0</v>
      </c>
      <c r="J125" s="96">
        <v>0</v>
      </c>
      <c r="K125" s="97">
        <v>0</v>
      </c>
      <c r="L125" s="50">
        <f t="shared" si="2"/>
        <v>0</v>
      </c>
      <c r="Q125" s="119"/>
      <c r="R125" s="119"/>
      <c r="S125" s="119"/>
      <c r="T125" s="119"/>
      <c r="U125" s="119"/>
      <c r="V125" s="119"/>
      <c r="W125" s="119"/>
      <c r="X125" s="119"/>
      <c r="Y125" s="119"/>
    </row>
    <row r="126" spans="1:25" ht="12.75">
      <c r="A126" s="247" t="s">
        <v>232</v>
      </c>
      <c r="B126" s="248"/>
      <c r="C126" s="248"/>
      <c r="D126" s="248"/>
      <c r="E126" s="249"/>
      <c r="F126" s="47">
        <v>118</v>
      </c>
      <c r="G126" s="96">
        <v>8261554.04021445</v>
      </c>
      <c r="H126" s="97">
        <v>362800486.5993119</v>
      </c>
      <c r="I126" s="50">
        <f t="shared" si="3"/>
        <v>371062040.63952637</v>
      </c>
      <c r="J126" s="96">
        <v>11756833.573347298</v>
      </c>
      <c r="K126" s="97">
        <v>381174301.1659414</v>
      </c>
      <c r="L126" s="50">
        <f t="shared" si="2"/>
        <v>392931134.7392887</v>
      </c>
      <c r="Q126" s="119"/>
      <c r="R126" s="119"/>
      <c r="S126" s="119"/>
      <c r="T126" s="119"/>
      <c r="U126" s="119"/>
      <c r="V126" s="119"/>
      <c r="W126" s="119"/>
      <c r="X126" s="119"/>
      <c r="Y126" s="119"/>
    </row>
    <row r="127" spans="1:25" ht="12.75">
      <c r="A127" s="250" t="s">
        <v>187</v>
      </c>
      <c r="B127" s="251"/>
      <c r="C127" s="251"/>
      <c r="D127" s="248"/>
      <c r="E127" s="249"/>
      <c r="F127" s="47">
        <v>119</v>
      </c>
      <c r="G127" s="79">
        <f>G79+G99+G100+G107+G108+G111+G114+G115+G119+G124</f>
        <v>3448820130.673125</v>
      </c>
      <c r="H127" s="91">
        <f>H79+H99+H100+H107+H108+H111+H114+H115+H119+H124</f>
        <v>7641121955.365934</v>
      </c>
      <c r="I127" s="50">
        <f t="shared" si="3"/>
        <v>11089942086.039059</v>
      </c>
      <c r="J127" s="79">
        <f>+J79+J98+J99+J100+J107+J108+J111+J114+J115+J119+J124</f>
        <v>3575428256.2282505</v>
      </c>
      <c r="K127" s="91">
        <f>+K79+K98+K99+K100+K107+K108+K111+K114+K115+K119+K124</f>
        <v>8258383919.791775</v>
      </c>
      <c r="L127" s="50">
        <f t="shared" si="2"/>
        <v>11833812176.020025</v>
      </c>
      <c r="Q127" s="119"/>
      <c r="R127" s="119"/>
      <c r="S127" s="119"/>
      <c r="T127" s="119"/>
      <c r="U127" s="119"/>
      <c r="V127" s="119"/>
      <c r="W127" s="119"/>
      <c r="X127" s="119"/>
      <c r="Y127" s="119"/>
    </row>
    <row r="128" spans="1:25" ht="12.75">
      <c r="A128" s="259" t="s">
        <v>33</v>
      </c>
      <c r="B128" s="260"/>
      <c r="C128" s="260"/>
      <c r="D128" s="261"/>
      <c r="E128" s="263"/>
      <c r="F128" s="58">
        <v>120</v>
      </c>
      <c r="G128" s="98">
        <v>93520031.52477081</v>
      </c>
      <c r="H128" s="99">
        <v>2071521840.897704</v>
      </c>
      <c r="I128" s="57">
        <f t="shared" si="3"/>
        <v>2165041872.422475</v>
      </c>
      <c r="J128" s="100">
        <v>121526388.91345027</v>
      </c>
      <c r="K128" s="101">
        <v>2273287802.13813</v>
      </c>
      <c r="L128" s="50">
        <f>SUM(J128:K128)</f>
        <v>2394814191.0515804</v>
      </c>
      <c r="Q128" s="119"/>
      <c r="R128" s="119"/>
      <c r="S128" s="119"/>
      <c r="T128" s="119"/>
      <c r="U128" s="119"/>
      <c r="V128" s="119"/>
      <c r="W128" s="119"/>
      <c r="X128" s="119"/>
      <c r="Y128" s="119"/>
    </row>
    <row r="129" spans="1:25" ht="12.75">
      <c r="A129" s="265" t="s">
        <v>370</v>
      </c>
      <c r="B129" s="266"/>
      <c r="C129" s="266"/>
      <c r="D129" s="266"/>
      <c r="E129" s="266"/>
      <c r="F129" s="266"/>
      <c r="G129" s="266"/>
      <c r="H129" s="266"/>
      <c r="I129" s="266"/>
      <c r="J129" s="266"/>
      <c r="K129" s="266"/>
      <c r="L129" s="267"/>
      <c r="Q129" s="119"/>
      <c r="R129" s="119"/>
      <c r="S129" s="119"/>
      <c r="T129" s="119"/>
      <c r="U129" s="119"/>
      <c r="V129" s="119"/>
      <c r="W129" s="119"/>
      <c r="X129" s="119"/>
      <c r="Y129" s="119"/>
    </row>
    <row r="130" spans="1:25" ht="12.75">
      <c r="A130" s="252" t="s">
        <v>55</v>
      </c>
      <c r="B130" s="254"/>
      <c r="C130" s="254"/>
      <c r="D130" s="254"/>
      <c r="E130" s="254"/>
      <c r="F130" s="46">
        <v>121</v>
      </c>
      <c r="G130" s="82">
        <f>SUM(G131:G132)</f>
        <v>334500003.03321755</v>
      </c>
      <c r="H130" s="82">
        <f>SUM(H131:H132)</f>
        <v>2601092701.066055</v>
      </c>
      <c r="I130" s="85">
        <f>G130+H130</f>
        <v>2935592704.0992723</v>
      </c>
      <c r="J130" s="82">
        <f>SUM(J131:J132)</f>
        <v>331414197.97578645</v>
      </c>
      <c r="K130" s="82">
        <f>SUM(K131:K132)</f>
        <v>2799157323.2295156</v>
      </c>
      <c r="L130" s="85">
        <f>J130+K130</f>
        <v>3130571521.2053022</v>
      </c>
      <c r="Q130" s="119"/>
      <c r="R130" s="119"/>
      <c r="S130" s="119"/>
      <c r="T130" s="119"/>
      <c r="U130" s="119"/>
      <c r="V130" s="119"/>
      <c r="W130" s="119"/>
      <c r="X130" s="119"/>
      <c r="Y130" s="119"/>
    </row>
    <row r="131" spans="1:25" ht="12.75">
      <c r="A131" s="250" t="s">
        <v>97</v>
      </c>
      <c r="B131" s="251"/>
      <c r="C131" s="251"/>
      <c r="D131" s="251"/>
      <c r="E131" s="268"/>
      <c r="F131" s="47">
        <v>122</v>
      </c>
      <c r="G131" s="83">
        <v>332991509.0971165</v>
      </c>
      <c r="H131" s="83">
        <v>2590108407.8494644</v>
      </c>
      <c r="I131" s="86">
        <f>G131+H131</f>
        <v>2923099916.946581</v>
      </c>
      <c r="J131" s="83">
        <v>329995480.26105845</v>
      </c>
      <c r="K131" s="83">
        <v>2788347937.2295156</v>
      </c>
      <c r="L131" s="86">
        <f>J131+K131</f>
        <v>3118343417.490574</v>
      </c>
      <c r="Q131" s="119"/>
      <c r="R131" s="119"/>
      <c r="S131" s="119"/>
      <c r="T131" s="119"/>
      <c r="U131" s="119"/>
      <c r="V131" s="119"/>
      <c r="W131" s="119"/>
      <c r="X131" s="119"/>
      <c r="Y131" s="119"/>
    </row>
    <row r="132" spans="1:25" ht="12.75">
      <c r="A132" s="259" t="s">
        <v>98</v>
      </c>
      <c r="B132" s="260"/>
      <c r="C132" s="260"/>
      <c r="D132" s="260"/>
      <c r="E132" s="264"/>
      <c r="F132" s="54">
        <v>123</v>
      </c>
      <c r="G132" s="84">
        <v>1508493.93610106</v>
      </c>
      <c r="H132" s="84">
        <v>10984293.216590213</v>
      </c>
      <c r="I132" s="87">
        <f>G132+H132</f>
        <v>12492787.152691273</v>
      </c>
      <c r="J132" s="84">
        <v>1418717.71472802</v>
      </c>
      <c r="K132" s="84">
        <v>10809386</v>
      </c>
      <c r="L132" s="87">
        <f>J132+K132</f>
        <v>12228103.71472802</v>
      </c>
      <c r="Q132" s="119"/>
      <c r="R132" s="119"/>
      <c r="S132" s="119"/>
      <c r="T132" s="119"/>
      <c r="U132" s="119"/>
      <c r="V132" s="119"/>
      <c r="W132" s="119"/>
      <c r="X132" s="119"/>
      <c r="Y132" s="119"/>
    </row>
    <row r="133" spans="1:12" ht="12.75">
      <c r="A133" s="158" t="s">
        <v>371</v>
      </c>
      <c r="B133" s="159"/>
      <c r="C133" s="159"/>
      <c r="D133" s="159"/>
      <c r="E133" s="159"/>
      <c r="F133" s="159"/>
      <c r="G133" s="159"/>
      <c r="H133" s="160"/>
      <c r="I133" s="160"/>
      <c r="J133" s="160"/>
      <c r="K133" s="161"/>
      <c r="L133" s="161"/>
    </row>
  </sheetData>
  <sheetProtection/>
  <mergeCells count="134">
    <mergeCell ref="A128:E128"/>
    <mergeCell ref="A132:E132"/>
    <mergeCell ref="A129:L129"/>
    <mergeCell ref="A130:E130"/>
    <mergeCell ref="A131:E131"/>
    <mergeCell ref="A125:E125"/>
    <mergeCell ref="A126:E126"/>
    <mergeCell ref="A127:E127"/>
    <mergeCell ref="A122:E122"/>
    <mergeCell ref="A123:E123"/>
    <mergeCell ref="A124:E124"/>
    <mergeCell ref="A119:E119"/>
    <mergeCell ref="A120:E120"/>
    <mergeCell ref="A121:E121"/>
    <mergeCell ref="A116:E116"/>
    <mergeCell ref="A117:E117"/>
    <mergeCell ref="A118:E118"/>
    <mergeCell ref="A113:E113"/>
    <mergeCell ref="A114:E114"/>
    <mergeCell ref="A115:E115"/>
    <mergeCell ref="A110:E110"/>
    <mergeCell ref="A111:E111"/>
    <mergeCell ref="A112:E112"/>
    <mergeCell ref="A107:E107"/>
    <mergeCell ref="A108:E108"/>
    <mergeCell ref="A109:E109"/>
    <mergeCell ref="A104:E104"/>
    <mergeCell ref="A105:E105"/>
    <mergeCell ref="A106:E106"/>
    <mergeCell ref="A101:E101"/>
    <mergeCell ref="A102:E102"/>
    <mergeCell ref="A103:E103"/>
    <mergeCell ref="A98:E98"/>
    <mergeCell ref="A99:E99"/>
    <mergeCell ref="A100:E100"/>
    <mergeCell ref="A95:E95"/>
    <mergeCell ref="A96:E96"/>
    <mergeCell ref="A97:E97"/>
    <mergeCell ref="A92:E92"/>
    <mergeCell ref="A93:E93"/>
    <mergeCell ref="A94:E94"/>
    <mergeCell ref="A89:E89"/>
    <mergeCell ref="A90:E90"/>
    <mergeCell ref="A91:E91"/>
    <mergeCell ref="A86:E86"/>
    <mergeCell ref="A87:E87"/>
    <mergeCell ref="A88:E88"/>
    <mergeCell ref="A83:E83"/>
    <mergeCell ref="A84:E84"/>
    <mergeCell ref="A85:E85"/>
    <mergeCell ref="A80:E80"/>
    <mergeCell ref="A81:E81"/>
    <mergeCell ref="A82:E82"/>
    <mergeCell ref="A76:E76"/>
    <mergeCell ref="A77:E77"/>
    <mergeCell ref="A79:E79"/>
    <mergeCell ref="A73:E73"/>
    <mergeCell ref="A74:E74"/>
    <mergeCell ref="A75:E75"/>
    <mergeCell ref="A70:E70"/>
    <mergeCell ref="A71:E71"/>
    <mergeCell ref="A72:E72"/>
    <mergeCell ref="A67:E67"/>
    <mergeCell ref="A68:E68"/>
    <mergeCell ref="A69:E69"/>
    <mergeCell ref="A64:E64"/>
    <mergeCell ref="A65:E65"/>
    <mergeCell ref="A66:E66"/>
    <mergeCell ref="A61:E61"/>
    <mergeCell ref="A62:E62"/>
    <mergeCell ref="A63:E63"/>
    <mergeCell ref="A58:E58"/>
    <mergeCell ref="A59:E59"/>
    <mergeCell ref="A60:E60"/>
    <mergeCell ref="A55:E55"/>
    <mergeCell ref="A56:E56"/>
    <mergeCell ref="A57:E57"/>
    <mergeCell ref="A52:E52"/>
    <mergeCell ref="A53:E53"/>
    <mergeCell ref="A54:E54"/>
    <mergeCell ref="A49:E49"/>
    <mergeCell ref="A50:E50"/>
    <mergeCell ref="A51:E51"/>
    <mergeCell ref="A46:E46"/>
    <mergeCell ref="A47:E47"/>
    <mergeCell ref="A48:E48"/>
    <mergeCell ref="A43:E43"/>
    <mergeCell ref="A44:E44"/>
    <mergeCell ref="A45:E45"/>
    <mergeCell ref="A40:E40"/>
    <mergeCell ref="A41:E41"/>
    <mergeCell ref="A42:E42"/>
    <mergeCell ref="A37:E37"/>
    <mergeCell ref="A38:E38"/>
    <mergeCell ref="A39:E39"/>
    <mergeCell ref="A34:E34"/>
    <mergeCell ref="A35:E35"/>
    <mergeCell ref="A36:E36"/>
    <mergeCell ref="A31:E31"/>
    <mergeCell ref="A32:E32"/>
    <mergeCell ref="A33:E33"/>
    <mergeCell ref="A28:E28"/>
    <mergeCell ref="A29:E29"/>
    <mergeCell ref="A30:E30"/>
    <mergeCell ref="A25:E25"/>
    <mergeCell ref="A26:E26"/>
    <mergeCell ref="A27:E27"/>
    <mergeCell ref="A22:E22"/>
    <mergeCell ref="A23:E23"/>
    <mergeCell ref="A24:E24"/>
    <mergeCell ref="A6:E6"/>
    <mergeCell ref="A7:L7"/>
    <mergeCell ref="A19:E19"/>
    <mergeCell ref="A20:E20"/>
    <mergeCell ref="A21:E21"/>
    <mergeCell ref="A16:E16"/>
    <mergeCell ref="A17:E17"/>
    <mergeCell ref="A18:E18"/>
    <mergeCell ref="A13:E13"/>
    <mergeCell ref="A14:E14"/>
    <mergeCell ref="A15:E15"/>
    <mergeCell ref="A10:E10"/>
    <mergeCell ref="A11:E11"/>
    <mergeCell ref="A12:E12"/>
    <mergeCell ref="A8:E8"/>
    <mergeCell ref="A9:E9"/>
    <mergeCell ref="A1:K1"/>
    <mergeCell ref="A2:K2"/>
    <mergeCell ref="F3:G3"/>
    <mergeCell ref="K3:L3"/>
    <mergeCell ref="A4:E5"/>
    <mergeCell ref="F4:F5"/>
    <mergeCell ref="G4:I4"/>
    <mergeCell ref="J4:L4"/>
  </mergeCells>
  <conditionalFormatting sqref="I98 I95">
    <cfRule type="cellIs" priority="4" dxfId="0" operator="greaterThan" stopIfTrue="1">
      <formula>0</formula>
    </cfRule>
  </conditionalFormatting>
  <conditionalFormatting sqref="G95:H95 G98:H98">
    <cfRule type="cellIs" priority="2" dxfId="0" operator="greaterThan" stopIfTrue="1">
      <formula>0</formula>
    </cfRule>
  </conditionalFormatting>
  <conditionalFormatting sqref="J95:K95 J98:K98">
    <cfRule type="cellIs" priority="1" dxfId="0" operator="greaterThan" stopIfTrue="1">
      <formula>0</formula>
    </cfRule>
  </conditionalFormatting>
  <dataValidations count="1">
    <dataValidation allowBlank="1" sqref="Q130:S132 A134:IV65536 A130:P133 T1:IV133 A1:S129"/>
  </dataValidations>
  <printOptions/>
  <pageMargins left="0.75" right="0.75" top="1" bottom="1" header="0.5" footer="0.5"/>
  <pageSetup horizontalDpi="600" verticalDpi="600" orientation="portrait" paperSize="9" scale="58" r:id="rId1"/>
  <rowBreaks count="1" manualBreakCount="1">
    <brk id="77" max="255" man="1"/>
  </rowBreaks>
  <customProperties>
    <customPr name="EpmWorksheetKeyString_GUID" r:id="rId2"/>
  </customProperties>
  <ignoredErrors>
    <ignoredError sqref="I9:I41 I42:I44 G39:H39 I50:L52 J45:K45 I56:L57 J66:L66 I66:I71 G66:H66 G96:H96 I107 I109:I128 L42:L44 I46:I49 L46:L49 I54:I55 L54:L55 I61:L61 I58:I60 L58:L60 I65:L65 I62:I64 L62:L64 J72:L72 L67:L70 L71 J76:L76 L73:L75 L77" formulaRange="1"/>
    <ignoredError sqref="L45 I45 G72:H72 I72:I76 I77 G76:H76 I96:J96 I106 I85:J85 I105 I81:I84 I89:J89 I86:I87 I93:J93 I90:I92 I95 I94 I88 I98 I100:J100 I99 I97 I101:I104 I131:I132 G100 H100" formula="1" formulaRange="1"/>
    <ignoredError sqref="L131" unlockedFormula="1"/>
    <ignoredError sqref="I98 I100:J100 I99 I97 I101:I104" formula="1" formulaRange="1" unlockedFormula="1"/>
    <ignoredError sqref="I131:I132" formula="1" unlockedFormula="1"/>
    <ignoredError sqref="I80:J80 I130" formula="1"/>
    <ignoredError sqref="G100 H100" formulaRange="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Y100"/>
  <sheetViews>
    <sheetView view="pageBreakPreview" zoomScale="110" zoomScaleSheetLayoutView="110" zoomScalePageLayoutView="0" workbookViewId="0" topLeftCell="A1">
      <pane xSplit="6" ySplit="6" topLeftCell="G7" activePane="bottomRight" state="frozen"/>
      <selection pane="topLeft" activeCell="F81" sqref="F81"/>
      <selection pane="topRight" activeCell="F81" sqref="F81"/>
      <selection pane="bottomLeft" activeCell="F81" sqref="F81"/>
      <selection pane="bottomRight" activeCell="I24" sqref="I24"/>
    </sheetView>
  </sheetViews>
  <sheetFormatPr defaultColWidth="9.140625" defaultRowHeight="12.75"/>
  <cols>
    <col min="1" max="6" width="9.140625" style="41" customWidth="1"/>
    <col min="7" max="7" width="10.421875" style="41" customWidth="1"/>
    <col min="8" max="8" width="10.140625" style="41" customWidth="1"/>
    <col min="9" max="9" width="10.28125" style="41" customWidth="1"/>
    <col min="10" max="10" width="10.57421875" style="41" customWidth="1"/>
    <col min="11" max="12" width="12.00390625" style="41" bestFit="1" customWidth="1"/>
    <col min="13" max="19" width="9.140625" style="41" customWidth="1"/>
    <col min="20" max="22" width="9.28125" style="41" bestFit="1" customWidth="1"/>
    <col min="23" max="23" width="12.421875" style="41" bestFit="1" customWidth="1"/>
    <col min="24" max="25" width="11.8515625" style="41" bestFit="1" customWidth="1"/>
    <col min="26" max="16384" width="9.140625" style="41" customWidth="1"/>
  </cols>
  <sheetData>
    <row r="1" spans="1:12" ht="15.75">
      <c r="A1" s="270" t="s">
        <v>374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</row>
    <row r="2" spans="1:12" ht="12.75" customHeight="1">
      <c r="A2" s="271" t="s">
        <v>404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</row>
    <row r="3" spans="1:12" ht="13.5" customHeight="1">
      <c r="A3" s="62"/>
      <c r="B3" s="61"/>
      <c r="C3" s="61"/>
      <c r="D3" s="60"/>
      <c r="E3" s="60"/>
      <c r="F3" s="60"/>
      <c r="G3" s="60"/>
      <c r="H3" s="60"/>
      <c r="I3" s="59"/>
      <c r="J3" s="59"/>
      <c r="K3" s="274" t="s">
        <v>58</v>
      </c>
      <c r="L3" s="275"/>
    </row>
    <row r="4" spans="1:12" ht="12.75" customHeight="1">
      <c r="A4" s="245" t="s">
        <v>2</v>
      </c>
      <c r="B4" s="246"/>
      <c r="C4" s="246"/>
      <c r="D4" s="246"/>
      <c r="E4" s="246"/>
      <c r="F4" s="245" t="s">
        <v>222</v>
      </c>
      <c r="G4" s="272" t="s">
        <v>372</v>
      </c>
      <c r="H4" s="273"/>
      <c r="I4" s="273"/>
      <c r="J4" s="245" t="s">
        <v>373</v>
      </c>
      <c r="K4" s="246"/>
      <c r="L4" s="246"/>
    </row>
    <row r="5" spans="1:12" ht="12.75">
      <c r="A5" s="246"/>
      <c r="B5" s="246"/>
      <c r="C5" s="246"/>
      <c r="D5" s="246"/>
      <c r="E5" s="246"/>
      <c r="F5" s="246"/>
      <c r="G5" s="44" t="s">
        <v>360</v>
      </c>
      <c r="H5" s="44" t="s">
        <v>361</v>
      </c>
      <c r="I5" s="44" t="s">
        <v>362</v>
      </c>
      <c r="J5" s="44" t="s">
        <v>360</v>
      </c>
      <c r="K5" s="44" t="s">
        <v>361</v>
      </c>
      <c r="L5" s="44" t="s">
        <v>362</v>
      </c>
    </row>
    <row r="6" spans="1:12" ht="12.75">
      <c r="A6" s="245">
        <v>1</v>
      </c>
      <c r="B6" s="245"/>
      <c r="C6" s="245"/>
      <c r="D6" s="245"/>
      <c r="E6" s="245"/>
      <c r="F6" s="45">
        <v>2</v>
      </c>
      <c r="G6" s="45">
        <v>3</v>
      </c>
      <c r="H6" s="45">
        <v>4</v>
      </c>
      <c r="I6" s="45" t="s">
        <v>56</v>
      </c>
      <c r="J6" s="45">
        <v>6</v>
      </c>
      <c r="K6" s="45">
        <v>7</v>
      </c>
      <c r="L6" s="45" t="s">
        <v>57</v>
      </c>
    </row>
    <row r="7" spans="1:25" ht="12.75">
      <c r="A7" s="252" t="s">
        <v>99</v>
      </c>
      <c r="B7" s="254"/>
      <c r="C7" s="254"/>
      <c r="D7" s="254"/>
      <c r="E7" s="255"/>
      <c r="F7" s="46">
        <v>124</v>
      </c>
      <c r="G7" s="81">
        <v>137062972.96673456</v>
      </c>
      <c r="H7" s="90">
        <v>520964736.58284557</v>
      </c>
      <c r="I7" s="94">
        <v>658027709.5495802</v>
      </c>
      <c r="J7" s="81">
        <v>136892768.94660574</v>
      </c>
      <c r="K7" s="90">
        <v>557720247.1059139</v>
      </c>
      <c r="L7" s="80">
        <v>694613016.0525192</v>
      </c>
      <c r="S7" s="165"/>
      <c r="T7" s="165"/>
      <c r="U7" s="165"/>
      <c r="V7" s="165"/>
      <c r="W7" s="165"/>
      <c r="X7" s="165"/>
      <c r="Y7" s="119"/>
    </row>
    <row r="8" spans="1:25" ht="12.75">
      <c r="A8" s="247" t="s">
        <v>197</v>
      </c>
      <c r="B8" s="248"/>
      <c r="C8" s="248"/>
      <c r="D8" s="248"/>
      <c r="E8" s="249"/>
      <c r="F8" s="47">
        <v>125</v>
      </c>
      <c r="G8" s="48">
        <v>137155136.7972561</v>
      </c>
      <c r="H8" s="49">
        <v>698523354.274988</v>
      </c>
      <c r="I8" s="50">
        <v>835678491.0722442</v>
      </c>
      <c r="J8" s="48">
        <v>136828950.24209642</v>
      </c>
      <c r="K8" s="49">
        <v>776324641.5351804</v>
      </c>
      <c r="L8" s="50">
        <v>913153591.7772768</v>
      </c>
      <c r="S8" s="165"/>
      <c r="T8" s="165"/>
      <c r="U8" s="165"/>
      <c r="V8" s="165"/>
      <c r="W8" s="165"/>
      <c r="X8" s="165"/>
      <c r="Y8" s="119"/>
    </row>
    <row r="9" spans="1:25" ht="12.75">
      <c r="A9" s="247" t="s">
        <v>198</v>
      </c>
      <c r="B9" s="248"/>
      <c r="C9" s="248"/>
      <c r="D9" s="248"/>
      <c r="E9" s="249"/>
      <c r="F9" s="47">
        <v>126</v>
      </c>
      <c r="G9" s="48">
        <v>0</v>
      </c>
      <c r="H9" s="49">
        <v>240991.28778351998</v>
      </c>
      <c r="I9" s="50">
        <v>240991.28778351998</v>
      </c>
      <c r="J9" s="48">
        <v>0</v>
      </c>
      <c r="K9" s="49">
        <v>321343.57889754</v>
      </c>
      <c r="L9" s="50">
        <v>321343.57889754</v>
      </c>
      <c r="S9" s="165"/>
      <c r="T9" s="165"/>
      <c r="U9" s="165"/>
      <c r="V9" s="165"/>
      <c r="W9" s="165"/>
      <c r="X9" s="165"/>
      <c r="Y9" s="119"/>
    </row>
    <row r="10" spans="1:25" ht="25.5" customHeight="1">
      <c r="A10" s="247" t="s">
        <v>199</v>
      </c>
      <c r="B10" s="248"/>
      <c r="C10" s="248"/>
      <c r="D10" s="248"/>
      <c r="E10" s="249"/>
      <c r="F10" s="47">
        <v>127</v>
      </c>
      <c r="G10" s="48">
        <v>0</v>
      </c>
      <c r="H10" s="49">
        <v>-4961213.126565767</v>
      </c>
      <c r="I10" s="50">
        <v>-4961213.126565767</v>
      </c>
      <c r="J10" s="48">
        <v>0</v>
      </c>
      <c r="K10" s="49">
        <v>1980783.1702217888</v>
      </c>
      <c r="L10" s="50">
        <v>1980783.1702217888</v>
      </c>
      <c r="S10" s="165"/>
      <c r="T10" s="165"/>
      <c r="U10" s="165"/>
      <c r="V10" s="165"/>
      <c r="W10" s="165"/>
      <c r="X10" s="165"/>
      <c r="Y10" s="119"/>
    </row>
    <row r="11" spans="1:25" ht="12.75">
      <c r="A11" s="247" t="s">
        <v>200</v>
      </c>
      <c r="B11" s="248"/>
      <c r="C11" s="248"/>
      <c r="D11" s="248"/>
      <c r="E11" s="249"/>
      <c r="F11" s="47">
        <v>128</v>
      </c>
      <c r="G11" s="48">
        <v>88888.183487</v>
      </c>
      <c r="H11" s="49">
        <v>-70940726.96792805</v>
      </c>
      <c r="I11" s="50">
        <v>-70851838.78444107</v>
      </c>
      <c r="J11" s="48">
        <v>-9616.779894000007</v>
      </c>
      <c r="K11" s="49">
        <v>-88036229.08252752</v>
      </c>
      <c r="L11" s="50">
        <v>-88045845.86242151</v>
      </c>
      <c r="S11" s="165"/>
      <c r="T11" s="165"/>
      <c r="U11" s="165"/>
      <c r="V11" s="165"/>
      <c r="W11" s="165"/>
      <c r="X11" s="165"/>
      <c r="Y11" s="119"/>
    </row>
    <row r="12" spans="1:25" ht="12.75">
      <c r="A12" s="247" t="s">
        <v>201</v>
      </c>
      <c r="B12" s="248"/>
      <c r="C12" s="248"/>
      <c r="D12" s="248"/>
      <c r="E12" s="249"/>
      <c r="F12" s="47">
        <v>129</v>
      </c>
      <c r="G12" s="48">
        <v>0</v>
      </c>
      <c r="H12" s="49">
        <v>-1598840.1758295998</v>
      </c>
      <c r="I12" s="50">
        <v>-1598840.1758295998</v>
      </c>
      <c r="J12" s="48">
        <v>0</v>
      </c>
      <c r="K12" s="49">
        <v>-1900354.56744182</v>
      </c>
      <c r="L12" s="50">
        <v>-1900354.56744182</v>
      </c>
      <c r="S12" s="165"/>
      <c r="T12" s="165"/>
      <c r="U12" s="165"/>
      <c r="V12" s="165"/>
      <c r="W12" s="165"/>
      <c r="X12" s="165"/>
      <c r="Y12" s="119"/>
    </row>
    <row r="13" spans="1:25" ht="12.75">
      <c r="A13" s="247" t="s">
        <v>202</v>
      </c>
      <c r="B13" s="248"/>
      <c r="C13" s="248"/>
      <c r="D13" s="248"/>
      <c r="E13" s="249"/>
      <c r="F13" s="47">
        <v>130</v>
      </c>
      <c r="G13" s="48">
        <v>-111618.2628746</v>
      </c>
      <c r="H13" s="49">
        <v>-109449138.58889973</v>
      </c>
      <c r="I13" s="50">
        <v>-109560756.85177433</v>
      </c>
      <c r="J13" s="48">
        <v>104742.02336128999</v>
      </c>
      <c r="K13" s="49">
        <v>-141179229.04395515</v>
      </c>
      <c r="L13" s="50">
        <v>-141074487.02059388</v>
      </c>
      <c r="S13" s="165"/>
      <c r="T13" s="165"/>
      <c r="U13" s="165"/>
      <c r="V13" s="165"/>
      <c r="W13" s="165"/>
      <c r="X13" s="165"/>
      <c r="Y13" s="119"/>
    </row>
    <row r="14" spans="1:25" ht="12.75">
      <c r="A14" s="247" t="s">
        <v>203</v>
      </c>
      <c r="B14" s="248"/>
      <c r="C14" s="248"/>
      <c r="D14" s="248"/>
      <c r="E14" s="249"/>
      <c r="F14" s="47">
        <v>131</v>
      </c>
      <c r="G14" s="48">
        <v>-69433.75113399999</v>
      </c>
      <c r="H14" s="49">
        <v>10063459.818486288</v>
      </c>
      <c r="I14" s="50">
        <v>9994026.067352287</v>
      </c>
      <c r="J14" s="48">
        <v>-31306.538958</v>
      </c>
      <c r="K14" s="49">
        <v>9528091.889922366</v>
      </c>
      <c r="L14" s="50">
        <v>9496785.350964367</v>
      </c>
      <c r="S14" s="165"/>
      <c r="T14" s="165"/>
      <c r="U14" s="165"/>
      <c r="V14" s="165"/>
      <c r="W14" s="165"/>
      <c r="X14" s="165"/>
      <c r="Y14" s="119"/>
    </row>
    <row r="15" spans="1:25" ht="12.75">
      <c r="A15" s="247" t="s">
        <v>243</v>
      </c>
      <c r="B15" s="248"/>
      <c r="C15" s="248"/>
      <c r="D15" s="248"/>
      <c r="E15" s="249"/>
      <c r="F15" s="47">
        <v>132</v>
      </c>
      <c r="G15" s="48">
        <v>0</v>
      </c>
      <c r="H15" s="49">
        <v>-913149.9391890932</v>
      </c>
      <c r="I15" s="50">
        <v>-913149.9391890932</v>
      </c>
      <c r="J15" s="48">
        <v>0</v>
      </c>
      <c r="K15" s="49">
        <v>681199.6256161404</v>
      </c>
      <c r="L15" s="50">
        <v>681199.6256161404</v>
      </c>
      <c r="S15" s="165"/>
      <c r="T15" s="165"/>
      <c r="U15" s="165"/>
      <c r="V15" s="165"/>
      <c r="W15" s="165"/>
      <c r="X15" s="165"/>
      <c r="Y15" s="119"/>
    </row>
    <row r="16" spans="1:25" ht="24.75" customHeight="1">
      <c r="A16" s="250" t="s">
        <v>100</v>
      </c>
      <c r="B16" s="248"/>
      <c r="C16" s="248"/>
      <c r="D16" s="248"/>
      <c r="E16" s="249"/>
      <c r="F16" s="47">
        <v>133</v>
      </c>
      <c r="G16" s="79">
        <v>37600279.0533346</v>
      </c>
      <c r="H16" s="91">
        <v>76751573.46598373</v>
      </c>
      <c r="I16" s="50">
        <v>114351852.51931837</v>
      </c>
      <c r="J16" s="79">
        <v>39025303.571970195</v>
      </c>
      <c r="K16" s="91">
        <v>91300719.31546238</v>
      </c>
      <c r="L16" s="50">
        <v>130326022.88743266</v>
      </c>
      <c r="S16" s="165"/>
      <c r="T16" s="165"/>
      <c r="U16" s="165"/>
      <c r="V16" s="165"/>
      <c r="W16" s="165"/>
      <c r="X16" s="165"/>
      <c r="Y16" s="119"/>
    </row>
    <row r="17" spans="1:25" ht="19.5" customHeight="1">
      <c r="A17" s="247" t="s">
        <v>220</v>
      </c>
      <c r="B17" s="248"/>
      <c r="C17" s="248"/>
      <c r="D17" s="248"/>
      <c r="E17" s="249"/>
      <c r="F17" s="47">
        <v>134</v>
      </c>
      <c r="G17" s="48">
        <v>0</v>
      </c>
      <c r="H17" s="49">
        <v>18675127.72</v>
      </c>
      <c r="I17" s="50">
        <v>18675127.72</v>
      </c>
      <c r="J17" s="48">
        <v>72000</v>
      </c>
      <c r="K17" s="49">
        <v>19214275.519999996</v>
      </c>
      <c r="L17" s="50">
        <v>19286275.519999996</v>
      </c>
      <c r="S17" s="165"/>
      <c r="T17" s="165"/>
      <c r="U17" s="165"/>
      <c r="V17" s="165"/>
      <c r="W17" s="165"/>
      <c r="X17" s="165"/>
      <c r="Y17" s="119"/>
    </row>
    <row r="18" spans="1:25" ht="26.25" customHeight="1">
      <c r="A18" s="247" t="s">
        <v>205</v>
      </c>
      <c r="B18" s="248"/>
      <c r="C18" s="248"/>
      <c r="D18" s="248"/>
      <c r="E18" s="249"/>
      <c r="F18" s="47">
        <v>135</v>
      </c>
      <c r="G18" s="79">
        <v>9683.04105</v>
      </c>
      <c r="H18" s="91">
        <v>19304507.01633501</v>
      </c>
      <c r="I18" s="50">
        <v>19314190.057385005</v>
      </c>
      <c r="J18" s="79">
        <v>-501.64274200000364</v>
      </c>
      <c r="K18" s="91">
        <v>22495185.04918699</v>
      </c>
      <c r="L18" s="50">
        <v>22494683.40644498</v>
      </c>
      <c r="S18" s="165"/>
      <c r="T18" s="165"/>
      <c r="U18" s="165"/>
      <c r="V18" s="165"/>
      <c r="W18" s="165"/>
      <c r="X18" s="165"/>
      <c r="Y18" s="119"/>
    </row>
    <row r="19" spans="1:25" ht="12.75">
      <c r="A19" s="247" t="s">
        <v>244</v>
      </c>
      <c r="B19" s="248"/>
      <c r="C19" s="248"/>
      <c r="D19" s="248"/>
      <c r="E19" s="249"/>
      <c r="F19" s="47">
        <v>136</v>
      </c>
      <c r="G19" s="48">
        <v>9683.04105</v>
      </c>
      <c r="H19" s="49">
        <v>19304507.01633501</v>
      </c>
      <c r="I19" s="50">
        <v>19314190.057385005</v>
      </c>
      <c r="J19" s="48">
        <v>-501.64274200000364</v>
      </c>
      <c r="K19" s="49">
        <v>21875057.799186997</v>
      </c>
      <c r="L19" s="50">
        <v>21874556.156444993</v>
      </c>
      <c r="S19" s="165"/>
      <c r="T19" s="165"/>
      <c r="U19" s="165"/>
      <c r="V19" s="165"/>
      <c r="W19" s="165"/>
      <c r="X19" s="165"/>
      <c r="Y19" s="119"/>
    </row>
    <row r="20" spans="1:25" ht="24" customHeight="1">
      <c r="A20" s="247" t="s">
        <v>54</v>
      </c>
      <c r="B20" s="248"/>
      <c r="C20" s="248"/>
      <c r="D20" s="248"/>
      <c r="E20" s="249"/>
      <c r="F20" s="47">
        <v>137</v>
      </c>
      <c r="G20" s="48">
        <v>0</v>
      </c>
      <c r="H20" s="49">
        <v>0</v>
      </c>
      <c r="I20" s="50">
        <v>0</v>
      </c>
      <c r="J20" s="48">
        <v>0</v>
      </c>
      <c r="K20" s="49">
        <v>0</v>
      </c>
      <c r="L20" s="50">
        <v>0</v>
      </c>
      <c r="S20" s="165"/>
      <c r="T20" s="165"/>
      <c r="U20" s="165"/>
      <c r="V20" s="165"/>
      <c r="W20" s="165"/>
      <c r="X20" s="165"/>
      <c r="Y20" s="119"/>
    </row>
    <row r="21" spans="1:25" ht="12.75">
      <c r="A21" s="247" t="s">
        <v>245</v>
      </c>
      <c r="B21" s="248"/>
      <c r="C21" s="248"/>
      <c r="D21" s="248"/>
      <c r="E21" s="249"/>
      <c r="F21" s="47">
        <v>138</v>
      </c>
      <c r="G21" s="48">
        <v>0</v>
      </c>
      <c r="H21" s="49">
        <v>0</v>
      </c>
      <c r="I21" s="50">
        <v>0</v>
      </c>
      <c r="J21" s="48">
        <v>0</v>
      </c>
      <c r="K21" s="49">
        <v>620127.2499999851</v>
      </c>
      <c r="L21" s="50">
        <v>620127.2499999851</v>
      </c>
      <c r="S21" s="165"/>
      <c r="T21" s="165"/>
      <c r="U21" s="165"/>
      <c r="V21" s="165"/>
      <c r="W21" s="165"/>
      <c r="X21" s="165"/>
      <c r="Y21" s="119"/>
    </row>
    <row r="22" spans="1:25" ht="12.75">
      <c r="A22" s="247" t="s">
        <v>246</v>
      </c>
      <c r="B22" s="248"/>
      <c r="C22" s="248"/>
      <c r="D22" s="248"/>
      <c r="E22" s="249"/>
      <c r="F22" s="47">
        <v>139</v>
      </c>
      <c r="G22" s="48">
        <v>30973466.062797338</v>
      </c>
      <c r="H22" s="49">
        <v>29813669.07218981</v>
      </c>
      <c r="I22" s="50">
        <v>60787135.134987146</v>
      </c>
      <c r="J22" s="48">
        <v>30932177.9944576</v>
      </c>
      <c r="K22" s="49">
        <v>27357796.85043723</v>
      </c>
      <c r="L22" s="50">
        <v>58289974.84489484</v>
      </c>
      <c r="S22" s="165"/>
      <c r="T22" s="165"/>
      <c r="U22" s="165"/>
      <c r="V22" s="165"/>
      <c r="W22" s="165"/>
      <c r="X22" s="165"/>
      <c r="Y22" s="119"/>
    </row>
    <row r="23" spans="1:25" ht="20.25" customHeight="1">
      <c r="A23" s="247" t="s">
        <v>274</v>
      </c>
      <c r="B23" s="248"/>
      <c r="C23" s="248"/>
      <c r="D23" s="248"/>
      <c r="E23" s="249"/>
      <c r="F23" s="47">
        <v>140</v>
      </c>
      <c r="G23" s="48">
        <v>7888.800172000003</v>
      </c>
      <c r="H23" s="49">
        <v>272492.59092305973</v>
      </c>
      <c r="I23" s="50">
        <v>280381.3910950599</v>
      </c>
      <c r="J23" s="48">
        <v>-959357.5726189998</v>
      </c>
      <c r="K23" s="49">
        <v>7315051.50531085</v>
      </c>
      <c r="L23" s="50">
        <v>6355693.93269185</v>
      </c>
      <c r="S23" s="165"/>
      <c r="T23" s="165"/>
      <c r="U23" s="165"/>
      <c r="V23" s="165"/>
      <c r="W23" s="165"/>
      <c r="X23" s="165"/>
      <c r="Y23" s="119"/>
    </row>
    <row r="24" spans="1:25" ht="19.5" customHeight="1">
      <c r="A24" s="247" t="s">
        <v>101</v>
      </c>
      <c r="B24" s="248"/>
      <c r="C24" s="248"/>
      <c r="D24" s="248"/>
      <c r="E24" s="249"/>
      <c r="F24" s="47">
        <v>141</v>
      </c>
      <c r="G24" s="79">
        <v>6398338.5753400065</v>
      </c>
      <c r="H24" s="91">
        <v>6989574.299658999</v>
      </c>
      <c r="I24" s="50">
        <v>13387912.874999005</v>
      </c>
      <c r="J24" s="79">
        <v>8863023.977061</v>
      </c>
      <c r="K24" s="91">
        <v>14191362.309159499</v>
      </c>
      <c r="L24" s="50">
        <v>23054386.286220502</v>
      </c>
      <c r="S24" s="165"/>
      <c r="T24" s="165"/>
      <c r="U24" s="165"/>
      <c r="V24" s="165"/>
      <c r="W24" s="165"/>
      <c r="X24" s="165"/>
      <c r="Y24" s="119"/>
    </row>
    <row r="25" spans="1:25" ht="12.75">
      <c r="A25" s="247" t="s">
        <v>247</v>
      </c>
      <c r="B25" s="248"/>
      <c r="C25" s="248"/>
      <c r="D25" s="248"/>
      <c r="E25" s="249"/>
      <c r="F25" s="47">
        <v>142</v>
      </c>
      <c r="G25" s="48">
        <v>253308.89534</v>
      </c>
      <c r="H25" s="49">
        <v>227586.44965899998</v>
      </c>
      <c r="I25" s="50">
        <v>480895.344999</v>
      </c>
      <c r="J25" s="48">
        <v>2156370.0570610003</v>
      </c>
      <c r="K25" s="49">
        <v>1912662.9691595002</v>
      </c>
      <c r="L25" s="50">
        <v>4069033.0262205005</v>
      </c>
      <c r="S25" s="165"/>
      <c r="T25" s="165"/>
      <c r="U25" s="165"/>
      <c r="V25" s="165"/>
      <c r="W25" s="165"/>
      <c r="X25" s="165"/>
      <c r="Y25" s="119"/>
    </row>
    <row r="26" spans="1:25" ht="12.75">
      <c r="A26" s="247" t="s">
        <v>248</v>
      </c>
      <c r="B26" s="248"/>
      <c r="C26" s="248"/>
      <c r="D26" s="248"/>
      <c r="E26" s="249"/>
      <c r="F26" s="47">
        <v>143</v>
      </c>
      <c r="G26" s="48">
        <v>6145029.680000005</v>
      </c>
      <c r="H26" s="49">
        <v>6761987.8500000015</v>
      </c>
      <c r="I26" s="50">
        <v>12907017.530000009</v>
      </c>
      <c r="J26" s="48">
        <v>6706653.92</v>
      </c>
      <c r="K26" s="49">
        <v>12278699.34</v>
      </c>
      <c r="L26" s="50">
        <v>18985353.260000005</v>
      </c>
      <c r="S26" s="165"/>
      <c r="T26" s="165"/>
      <c r="U26" s="165"/>
      <c r="V26" s="165"/>
      <c r="W26" s="165"/>
      <c r="X26" s="165"/>
      <c r="Y26" s="119"/>
    </row>
    <row r="27" spans="1:25" ht="12.75">
      <c r="A27" s="247" t="s">
        <v>7</v>
      </c>
      <c r="B27" s="248"/>
      <c r="C27" s="248"/>
      <c r="D27" s="248"/>
      <c r="E27" s="249"/>
      <c r="F27" s="47">
        <v>144</v>
      </c>
      <c r="G27" s="48">
        <v>0</v>
      </c>
      <c r="H27" s="49">
        <v>0</v>
      </c>
      <c r="I27" s="50">
        <v>0</v>
      </c>
      <c r="J27" s="48">
        <v>0</v>
      </c>
      <c r="K27" s="49">
        <v>0</v>
      </c>
      <c r="L27" s="50">
        <v>0</v>
      </c>
      <c r="S27" s="165"/>
      <c r="T27" s="165"/>
      <c r="U27" s="165"/>
      <c r="V27" s="165"/>
      <c r="W27" s="165"/>
      <c r="X27" s="165"/>
      <c r="Y27" s="119"/>
    </row>
    <row r="28" spans="1:25" ht="12.75">
      <c r="A28" s="247" t="s">
        <v>8</v>
      </c>
      <c r="B28" s="248"/>
      <c r="C28" s="248"/>
      <c r="D28" s="248"/>
      <c r="E28" s="249"/>
      <c r="F28" s="47">
        <v>145</v>
      </c>
      <c r="G28" s="48">
        <v>0</v>
      </c>
      <c r="H28" s="49">
        <v>0</v>
      </c>
      <c r="I28" s="50">
        <v>0</v>
      </c>
      <c r="J28" s="48">
        <v>0</v>
      </c>
      <c r="K28" s="49">
        <v>0</v>
      </c>
      <c r="L28" s="50">
        <v>0</v>
      </c>
      <c r="S28" s="165"/>
      <c r="T28" s="165"/>
      <c r="U28" s="165"/>
      <c r="V28" s="165"/>
      <c r="W28" s="165"/>
      <c r="X28" s="165"/>
      <c r="Y28" s="119"/>
    </row>
    <row r="29" spans="1:25" ht="12.75">
      <c r="A29" s="247" t="s">
        <v>9</v>
      </c>
      <c r="B29" s="248"/>
      <c r="C29" s="248"/>
      <c r="D29" s="248"/>
      <c r="E29" s="249"/>
      <c r="F29" s="47">
        <v>146</v>
      </c>
      <c r="G29" s="48">
        <v>210902.57397525996</v>
      </c>
      <c r="H29" s="49">
        <v>1696202.7668768705</v>
      </c>
      <c r="I29" s="50">
        <v>1907105.3408521302</v>
      </c>
      <c r="J29" s="48">
        <v>117960.81581260002</v>
      </c>
      <c r="K29" s="49">
        <v>727048.08136783</v>
      </c>
      <c r="L29" s="50">
        <v>845008.8971804301</v>
      </c>
      <c r="S29" s="165"/>
      <c r="T29" s="165"/>
      <c r="U29" s="165"/>
      <c r="V29" s="165"/>
      <c r="W29" s="165"/>
      <c r="X29" s="165"/>
      <c r="Y29" s="119"/>
    </row>
    <row r="30" spans="1:25" ht="12.75">
      <c r="A30" s="250" t="s">
        <v>10</v>
      </c>
      <c r="B30" s="248"/>
      <c r="C30" s="248"/>
      <c r="D30" s="248"/>
      <c r="E30" s="249"/>
      <c r="F30" s="47">
        <v>147</v>
      </c>
      <c r="G30" s="48">
        <v>323941.88</v>
      </c>
      <c r="H30" s="49">
        <v>8997874.434654212</v>
      </c>
      <c r="I30" s="50">
        <v>9321816.314654209</v>
      </c>
      <c r="J30" s="48">
        <v>544200.29</v>
      </c>
      <c r="K30" s="49">
        <v>13963223.841712525</v>
      </c>
      <c r="L30" s="50">
        <v>14507424.131712526</v>
      </c>
      <c r="S30" s="165"/>
      <c r="T30" s="165"/>
      <c r="U30" s="165"/>
      <c r="V30" s="165"/>
      <c r="W30" s="165"/>
      <c r="X30" s="165"/>
      <c r="Y30" s="119"/>
    </row>
    <row r="31" spans="1:25" ht="21.75" customHeight="1">
      <c r="A31" s="250" t="s">
        <v>11</v>
      </c>
      <c r="B31" s="248"/>
      <c r="C31" s="248"/>
      <c r="D31" s="248"/>
      <c r="E31" s="249"/>
      <c r="F31" s="47">
        <v>148</v>
      </c>
      <c r="G31" s="48">
        <v>38604.66803291</v>
      </c>
      <c r="H31" s="49">
        <v>18463866.304178927</v>
      </c>
      <c r="I31" s="50">
        <v>18502470.972211838</v>
      </c>
      <c r="J31" s="48">
        <v>48466.29407551999</v>
      </c>
      <c r="K31" s="49">
        <v>15669312.160105716</v>
      </c>
      <c r="L31" s="50">
        <v>15717778.454181235</v>
      </c>
      <c r="S31" s="165"/>
      <c r="T31" s="165"/>
      <c r="U31" s="165"/>
      <c r="V31" s="165"/>
      <c r="W31" s="165"/>
      <c r="X31" s="165"/>
      <c r="Y31" s="119"/>
    </row>
    <row r="32" spans="1:25" ht="12.75">
      <c r="A32" s="250" t="s">
        <v>12</v>
      </c>
      <c r="B32" s="248"/>
      <c r="C32" s="248"/>
      <c r="D32" s="248"/>
      <c r="E32" s="249"/>
      <c r="F32" s="47">
        <v>149</v>
      </c>
      <c r="G32" s="48">
        <v>12107.41436835</v>
      </c>
      <c r="H32" s="49">
        <v>37403322.97794438</v>
      </c>
      <c r="I32" s="50">
        <v>37415430.392312735</v>
      </c>
      <c r="J32" s="48">
        <v>84359.30176004999</v>
      </c>
      <c r="K32" s="49">
        <v>29425037.74098058</v>
      </c>
      <c r="L32" s="50">
        <v>29509397.042740628</v>
      </c>
      <c r="S32" s="165"/>
      <c r="T32" s="165"/>
      <c r="U32" s="165"/>
      <c r="V32" s="165"/>
      <c r="W32" s="165"/>
      <c r="X32" s="165"/>
      <c r="Y32" s="119"/>
    </row>
    <row r="33" spans="1:25" ht="12.75">
      <c r="A33" s="250" t="s">
        <v>102</v>
      </c>
      <c r="B33" s="248"/>
      <c r="C33" s="248"/>
      <c r="D33" s="248"/>
      <c r="E33" s="249"/>
      <c r="F33" s="47">
        <v>150</v>
      </c>
      <c r="G33" s="79">
        <v>-83860156.75806808</v>
      </c>
      <c r="H33" s="91">
        <v>-292643482.7617108</v>
      </c>
      <c r="I33" s="50">
        <v>-376503639.51977885</v>
      </c>
      <c r="J33" s="79">
        <v>-100616103.44509658</v>
      </c>
      <c r="K33" s="91">
        <v>-301542930.0631052</v>
      </c>
      <c r="L33" s="50">
        <v>-402159033.50820184</v>
      </c>
      <c r="S33" s="165"/>
      <c r="T33" s="165"/>
      <c r="U33" s="165"/>
      <c r="V33" s="165"/>
      <c r="W33" s="165"/>
      <c r="X33" s="165"/>
      <c r="Y33" s="119"/>
    </row>
    <row r="34" spans="1:25" ht="12.75">
      <c r="A34" s="247" t="s">
        <v>103</v>
      </c>
      <c r="B34" s="248"/>
      <c r="C34" s="248"/>
      <c r="D34" s="248"/>
      <c r="E34" s="249"/>
      <c r="F34" s="47">
        <v>151</v>
      </c>
      <c r="G34" s="79">
        <v>-82763254.63760246</v>
      </c>
      <c r="H34" s="91">
        <v>-278253671.2133842</v>
      </c>
      <c r="I34" s="50">
        <v>-361016925.85098666</v>
      </c>
      <c r="J34" s="79">
        <v>-99563206.87818669</v>
      </c>
      <c r="K34" s="91">
        <v>-255921794.03400183</v>
      </c>
      <c r="L34" s="50">
        <v>-355485000.91218853</v>
      </c>
      <c r="S34" s="165"/>
      <c r="T34" s="165"/>
      <c r="U34" s="165"/>
      <c r="V34" s="165"/>
      <c r="W34" s="165"/>
      <c r="X34" s="165"/>
      <c r="Y34" s="119"/>
    </row>
    <row r="35" spans="1:25" ht="12.75">
      <c r="A35" s="247" t="s">
        <v>13</v>
      </c>
      <c r="B35" s="248"/>
      <c r="C35" s="248"/>
      <c r="D35" s="248"/>
      <c r="E35" s="249"/>
      <c r="F35" s="47">
        <v>152</v>
      </c>
      <c r="G35" s="48">
        <v>-82763254.63760246</v>
      </c>
      <c r="H35" s="49">
        <v>-303001961.708814</v>
      </c>
      <c r="I35" s="50">
        <v>-385765216.3464165</v>
      </c>
      <c r="J35" s="48">
        <v>-99600946.7343667</v>
      </c>
      <c r="K35" s="49">
        <v>-310965023.8844332</v>
      </c>
      <c r="L35" s="50">
        <v>-410565970.61879987</v>
      </c>
      <c r="S35" s="165"/>
      <c r="T35" s="165"/>
      <c r="U35" s="165"/>
      <c r="V35" s="165"/>
      <c r="W35" s="165"/>
      <c r="X35" s="165"/>
      <c r="Y35" s="119"/>
    </row>
    <row r="36" spans="1:25" ht="12.75">
      <c r="A36" s="247" t="s">
        <v>14</v>
      </c>
      <c r="B36" s="248"/>
      <c r="C36" s="248"/>
      <c r="D36" s="248"/>
      <c r="E36" s="249"/>
      <c r="F36" s="47">
        <v>153</v>
      </c>
      <c r="G36" s="48">
        <v>0</v>
      </c>
      <c r="H36" s="49">
        <v>-97510.47016767028</v>
      </c>
      <c r="I36" s="50">
        <v>-97510.47016767028</v>
      </c>
      <c r="J36" s="48">
        <v>0</v>
      </c>
      <c r="K36" s="49">
        <v>81884.44312691956</v>
      </c>
      <c r="L36" s="50">
        <v>81884.44312691956</v>
      </c>
      <c r="S36" s="165"/>
      <c r="T36" s="165"/>
      <c r="U36" s="165"/>
      <c r="V36" s="165"/>
      <c r="W36" s="165"/>
      <c r="X36" s="165"/>
      <c r="Y36" s="119"/>
    </row>
    <row r="37" spans="1:25" ht="12.75">
      <c r="A37" s="247" t="s">
        <v>15</v>
      </c>
      <c r="B37" s="248"/>
      <c r="C37" s="248"/>
      <c r="D37" s="248"/>
      <c r="E37" s="249"/>
      <c r="F37" s="47">
        <v>154</v>
      </c>
      <c r="G37" s="48">
        <v>0</v>
      </c>
      <c r="H37" s="49">
        <v>24845800.96559739</v>
      </c>
      <c r="I37" s="50">
        <v>24845800.96559739</v>
      </c>
      <c r="J37" s="48">
        <v>37739.85618</v>
      </c>
      <c r="K37" s="49">
        <v>54961345.40730438</v>
      </c>
      <c r="L37" s="50">
        <v>54999085.26348437</v>
      </c>
      <c r="S37" s="165"/>
      <c r="T37" s="165"/>
      <c r="U37" s="165"/>
      <c r="V37" s="165"/>
      <c r="W37" s="165"/>
      <c r="X37" s="165"/>
      <c r="Y37" s="119"/>
    </row>
    <row r="38" spans="1:25" ht="12.75">
      <c r="A38" s="247" t="s">
        <v>104</v>
      </c>
      <c r="B38" s="248"/>
      <c r="C38" s="248"/>
      <c r="D38" s="248"/>
      <c r="E38" s="249"/>
      <c r="F38" s="47">
        <v>155</v>
      </c>
      <c r="G38" s="79">
        <v>-1096902.1204656202</v>
      </c>
      <c r="H38" s="91">
        <v>-14389811.548326593</v>
      </c>
      <c r="I38" s="50">
        <v>-15486713.66879221</v>
      </c>
      <c r="J38" s="79">
        <v>-1052896.5669099</v>
      </c>
      <c r="K38" s="91">
        <v>-45621136.029103436</v>
      </c>
      <c r="L38" s="50">
        <v>-46674032.59601334</v>
      </c>
      <c r="S38" s="165"/>
      <c r="T38" s="165"/>
      <c r="U38" s="165"/>
      <c r="V38" s="165"/>
      <c r="W38" s="165"/>
      <c r="X38" s="165"/>
      <c r="Y38" s="119"/>
    </row>
    <row r="39" spans="1:25" ht="12.75">
      <c r="A39" s="247" t="s">
        <v>16</v>
      </c>
      <c r="B39" s="248"/>
      <c r="C39" s="248"/>
      <c r="D39" s="248"/>
      <c r="E39" s="249"/>
      <c r="F39" s="47">
        <v>156</v>
      </c>
      <c r="G39" s="48">
        <v>-1096902.1204656202</v>
      </c>
      <c r="H39" s="49">
        <v>-18235270.38820879</v>
      </c>
      <c r="I39" s="50">
        <v>-19332172.508674406</v>
      </c>
      <c r="J39" s="48">
        <v>-1052896.5669099</v>
      </c>
      <c r="K39" s="49">
        <v>-25944084.559248038</v>
      </c>
      <c r="L39" s="50">
        <v>-26996981.12615794</v>
      </c>
      <c r="S39" s="165"/>
      <c r="T39" s="165"/>
      <c r="U39" s="165"/>
      <c r="V39" s="165"/>
      <c r="W39" s="165"/>
      <c r="X39" s="165"/>
      <c r="Y39" s="119"/>
    </row>
    <row r="40" spans="1:25" ht="12.75">
      <c r="A40" s="247" t="s">
        <v>17</v>
      </c>
      <c r="B40" s="248"/>
      <c r="C40" s="248"/>
      <c r="D40" s="248"/>
      <c r="E40" s="249"/>
      <c r="F40" s="47">
        <v>157</v>
      </c>
      <c r="G40" s="48">
        <v>0</v>
      </c>
      <c r="H40" s="49">
        <v>59655.102497999906</v>
      </c>
      <c r="I40" s="50">
        <v>59655.102497999906</v>
      </c>
      <c r="J40" s="48">
        <v>0</v>
      </c>
      <c r="K40" s="49">
        <v>644980.3433056</v>
      </c>
      <c r="L40" s="50">
        <v>644980.3433056</v>
      </c>
      <c r="S40" s="165"/>
      <c r="T40" s="165"/>
      <c r="U40" s="165"/>
      <c r="V40" s="165"/>
      <c r="W40" s="165"/>
      <c r="X40" s="165"/>
      <c r="Y40" s="119"/>
    </row>
    <row r="41" spans="1:25" ht="12.75">
      <c r="A41" s="247" t="s">
        <v>18</v>
      </c>
      <c r="B41" s="248"/>
      <c r="C41" s="248"/>
      <c r="D41" s="248"/>
      <c r="E41" s="249"/>
      <c r="F41" s="47">
        <v>158</v>
      </c>
      <c r="G41" s="48">
        <v>0</v>
      </c>
      <c r="H41" s="49">
        <v>3785803.7373841964</v>
      </c>
      <c r="I41" s="50">
        <v>3785803.7373841964</v>
      </c>
      <c r="J41" s="48">
        <v>0</v>
      </c>
      <c r="K41" s="49">
        <v>-20322031.813161</v>
      </c>
      <c r="L41" s="50">
        <v>-20322031.813161</v>
      </c>
      <c r="S41" s="165"/>
      <c r="T41" s="165"/>
      <c r="U41" s="165"/>
      <c r="V41" s="165"/>
      <c r="W41" s="165"/>
      <c r="X41" s="165"/>
      <c r="Y41" s="119"/>
    </row>
    <row r="42" spans="1:25" ht="22.5" customHeight="1">
      <c r="A42" s="250" t="s">
        <v>105</v>
      </c>
      <c r="B42" s="248"/>
      <c r="C42" s="248"/>
      <c r="D42" s="248"/>
      <c r="E42" s="249"/>
      <c r="F42" s="47">
        <v>159</v>
      </c>
      <c r="G42" s="79">
        <v>-2213468.167569563</v>
      </c>
      <c r="H42" s="91">
        <v>1949140.3311680001</v>
      </c>
      <c r="I42" s="50">
        <v>-264327.83640156314</v>
      </c>
      <c r="J42" s="79">
        <v>-12289217.703760028</v>
      </c>
      <c r="K42" s="91">
        <v>6820169.859285001</v>
      </c>
      <c r="L42" s="50">
        <v>-5469047.844475027</v>
      </c>
      <c r="S42" s="165"/>
      <c r="T42" s="165"/>
      <c r="U42" s="165"/>
      <c r="V42" s="165"/>
      <c r="W42" s="165"/>
      <c r="X42" s="165"/>
      <c r="Y42" s="119"/>
    </row>
    <row r="43" spans="1:25" ht="21" customHeight="1">
      <c r="A43" s="247" t="s">
        <v>106</v>
      </c>
      <c r="B43" s="248"/>
      <c r="C43" s="248"/>
      <c r="D43" s="248"/>
      <c r="E43" s="249"/>
      <c r="F43" s="47">
        <v>160</v>
      </c>
      <c r="G43" s="52">
        <v>-3251689.287569564</v>
      </c>
      <c r="H43" s="53">
        <v>0</v>
      </c>
      <c r="I43" s="50">
        <v>-3251689.287569564</v>
      </c>
      <c r="J43" s="52">
        <v>-12289217.703760028</v>
      </c>
      <c r="K43" s="53">
        <v>6790186.53</v>
      </c>
      <c r="L43" s="50">
        <v>-5499031.173760027</v>
      </c>
      <c r="S43" s="165"/>
      <c r="T43" s="165"/>
      <c r="U43" s="165"/>
      <c r="V43" s="165"/>
      <c r="W43" s="165"/>
      <c r="X43" s="165"/>
      <c r="Y43" s="119"/>
    </row>
    <row r="44" spans="1:25" ht="12.75">
      <c r="A44" s="247" t="s">
        <v>19</v>
      </c>
      <c r="B44" s="248"/>
      <c r="C44" s="248"/>
      <c r="D44" s="248"/>
      <c r="E44" s="249"/>
      <c r="F44" s="47">
        <v>161</v>
      </c>
      <c r="G44" s="48">
        <v>-3023218.027569562</v>
      </c>
      <c r="H44" s="49">
        <v>0</v>
      </c>
      <c r="I44" s="50">
        <v>-3023218.027569562</v>
      </c>
      <c r="J44" s="48">
        <v>-12289217.703760028</v>
      </c>
      <c r="K44" s="49">
        <v>6790186.53</v>
      </c>
      <c r="L44" s="50">
        <v>-5499031.173760027</v>
      </c>
      <c r="S44" s="165"/>
      <c r="T44" s="165"/>
      <c r="U44" s="165"/>
      <c r="V44" s="165"/>
      <c r="W44" s="165"/>
      <c r="X44" s="165"/>
      <c r="Y44" s="119"/>
    </row>
    <row r="45" spans="1:25" ht="12.75">
      <c r="A45" s="247" t="s">
        <v>20</v>
      </c>
      <c r="B45" s="248"/>
      <c r="C45" s="248"/>
      <c r="D45" s="248"/>
      <c r="E45" s="249"/>
      <c r="F45" s="47">
        <v>162</v>
      </c>
      <c r="G45" s="48">
        <v>-228471.26</v>
      </c>
      <c r="H45" s="49">
        <v>0</v>
      </c>
      <c r="I45" s="50">
        <v>-228471.26</v>
      </c>
      <c r="J45" s="48">
        <v>0</v>
      </c>
      <c r="K45" s="49">
        <v>0</v>
      </c>
      <c r="L45" s="50">
        <v>0</v>
      </c>
      <c r="S45" s="165"/>
      <c r="T45" s="165"/>
      <c r="U45" s="165"/>
      <c r="V45" s="165"/>
      <c r="W45" s="165"/>
      <c r="X45" s="165"/>
      <c r="Y45" s="119"/>
    </row>
    <row r="46" spans="1:25" ht="21.75" customHeight="1">
      <c r="A46" s="247" t="s">
        <v>107</v>
      </c>
      <c r="B46" s="248"/>
      <c r="C46" s="248"/>
      <c r="D46" s="248"/>
      <c r="E46" s="249"/>
      <c r="F46" s="47">
        <v>163</v>
      </c>
      <c r="G46" s="79">
        <v>1038221.12</v>
      </c>
      <c r="H46" s="91">
        <v>1949140.3311680001</v>
      </c>
      <c r="I46" s="50">
        <v>2987361.451168</v>
      </c>
      <c r="J46" s="79">
        <v>0</v>
      </c>
      <c r="K46" s="91">
        <v>29983.329284999752</v>
      </c>
      <c r="L46" s="50">
        <v>29983.329284999752</v>
      </c>
      <c r="S46" s="165"/>
      <c r="T46" s="165"/>
      <c r="U46" s="165"/>
      <c r="V46" s="165"/>
      <c r="W46" s="165"/>
      <c r="X46" s="165"/>
      <c r="Y46" s="119"/>
    </row>
    <row r="47" spans="1:25" ht="12.75">
      <c r="A47" s="247" t="s">
        <v>21</v>
      </c>
      <c r="B47" s="248"/>
      <c r="C47" s="248"/>
      <c r="D47" s="248"/>
      <c r="E47" s="249"/>
      <c r="F47" s="47">
        <v>164</v>
      </c>
      <c r="G47" s="48">
        <v>1038221.12</v>
      </c>
      <c r="H47" s="49">
        <v>1949140.3311680001</v>
      </c>
      <c r="I47" s="50">
        <v>2987361.451168</v>
      </c>
      <c r="J47" s="48">
        <v>0</v>
      </c>
      <c r="K47" s="49">
        <v>29983.329284999752</v>
      </c>
      <c r="L47" s="50">
        <v>29983.329284999752</v>
      </c>
      <c r="S47" s="165"/>
      <c r="T47" s="165"/>
      <c r="U47" s="165"/>
      <c r="V47" s="165"/>
      <c r="W47" s="165"/>
      <c r="X47" s="165"/>
      <c r="Y47" s="119"/>
    </row>
    <row r="48" spans="1:25" ht="12.75">
      <c r="A48" s="247" t="s">
        <v>22</v>
      </c>
      <c r="B48" s="248"/>
      <c r="C48" s="248"/>
      <c r="D48" s="248"/>
      <c r="E48" s="249"/>
      <c r="F48" s="47">
        <v>165</v>
      </c>
      <c r="G48" s="48">
        <v>0</v>
      </c>
      <c r="H48" s="49">
        <v>0</v>
      </c>
      <c r="I48" s="50">
        <v>0</v>
      </c>
      <c r="J48" s="48">
        <v>0</v>
      </c>
      <c r="K48" s="49">
        <v>0</v>
      </c>
      <c r="L48" s="50">
        <v>0</v>
      </c>
      <c r="S48" s="165"/>
      <c r="T48" s="165"/>
      <c r="U48" s="165"/>
      <c r="V48" s="165"/>
      <c r="W48" s="165"/>
      <c r="X48" s="165"/>
      <c r="Y48" s="119"/>
    </row>
    <row r="49" spans="1:25" ht="12.75">
      <c r="A49" s="247" t="s">
        <v>23</v>
      </c>
      <c r="B49" s="248"/>
      <c r="C49" s="248"/>
      <c r="D49" s="248"/>
      <c r="E49" s="249"/>
      <c r="F49" s="47">
        <v>166</v>
      </c>
      <c r="G49" s="48">
        <v>0</v>
      </c>
      <c r="H49" s="49">
        <v>0</v>
      </c>
      <c r="I49" s="50">
        <v>0</v>
      </c>
      <c r="J49" s="48">
        <v>0</v>
      </c>
      <c r="K49" s="49">
        <v>0</v>
      </c>
      <c r="L49" s="50">
        <v>0</v>
      </c>
      <c r="S49" s="165"/>
      <c r="T49" s="165"/>
      <c r="U49" s="165"/>
      <c r="V49" s="165"/>
      <c r="W49" s="165"/>
      <c r="X49" s="165"/>
      <c r="Y49" s="119"/>
    </row>
    <row r="50" spans="1:25" ht="21" customHeight="1">
      <c r="A50" s="250" t="s">
        <v>210</v>
      </c>
      <c r="B50" s="248"/>
      <c r="C50" s="248"/>
      <c r="D50" s="248"/>
      <c r="E50" s="249"/>
      <c r="F50" s="47">
        <v>167</v>
      </c>
      <c r="G50" s="79">
        <v>-28488486.171235994</v>
      </c>
      <c r="H50" s="91">
        <v>0</v>
      </c>
      <c r="I50" s="50">
        <v>-28488486.171235994</v>
      </c>
      <c r="J50" s="79">
        <v>-4037197.0051070005</v>
      </c>
      <c r="K50" s="91">
        <v>0</v>
      </c>
      <c r="L50" s="50">
        <v>-4037197.0051070005</v>
      </c>
      <c r="S50" s="165"/>
      <c r="T50" s="165"/>
      <c r="U50" s="165"/>
      <c r="V50" s="165"/>
      <c r="W50" s="165"/>
      <c r="X50" s="165"/>
      <c r="Y50" s="119"/>
    </row>
    <row r="51" spans="1:25" ht="12.75">
      <c r="A51" s="247" t="s">
        <v>24</v>
      </c>
      <c r="B51" s="248"/>
      <c r="C51" s="248"/>
      <c r="D51" s="248"/>
      <c r="E51" s="249"/>
      <c r="F51" s="47">
        <v>168</v>
      </c>
      <c r="G51" s="48">
        <v>-28488486.171235994</v>
      </c>
      <c r="H51" s="49">
        <v>0</v>
      </c>
      <c r="I51" s="50">
        <v>-28488486.171235994</v>
      </c>
      <c r="J51" s="48">
        <v>-4037197.0051070005</v>
      </c>
      <c r="K51" s="49">
        <v>0</v>
      </c>
      <c r="L51" s="50">
        <v>-4037197.0051070005</v>
      </c>
      <c r="S51" s="165"/>
      <c r="T51" s="165"/>
      <c r="U51" s="165"/>
      <c r="V51" s="165"/>
      <c r="W51" s="165"/>
      <c r="X51" s="165"/>
      <c r="Y51" s="119"/>
    </row>
    <row r="52" spans="1:25" ht="12.75">
      <c r="A52" s="247" t="s">
        <v>25</v>
      </c>
      <c r="B52" s="248"/>
      <c r="C52" s="248"/>
      <c r="D52" s="248"/>
      <c r="E52" s="249"/>
      <c r="F52" s="47">
        <v>169</v>
      </c>
      <c r="G52" s="48">
        <v>0</v>
      </c>
      <c r="H52" s="49">
        <v>0</v>
      </c>
      <c r="I52" s="50">
        <v>0</v>
      </c>
      <c r="J52" s="48">
        <v>0</v>
      </c>
      <c r="K52" s="49">
        <v>0</v>
      </c>
      <c r="L52" s="50">
        <v>0</v>
      </c>
      <c r="S52" s="165"/>
      <c r="T52" s="165"/>
      <c r="U52" s="165"/>
      <c r="V52" s="165"/>
      <c r="W52" s="165"/>
      <c r="X52" s="165"/>
      <c r="Y52" s="119"/>
    </row>
    <row r="53" spans="1:25" ht="12.75">
      <c r="A53" s="247" t="s">
        <v>26</v>
      </c>
      <c r="B53" s="248"/>
      <c r="C53" s="248"/>
      <c r="D53" s="248"/>
      <c r="E53" s="249"/>
      <c r="F53" s="47">
        <v>170</v>
      </c>
      <c r="G53" s="48">
        <v>0</v>
      </c>
      <c r="H53" s="49">
        <v>0</v>
      </c>
      <c r="I53" s="50">
        <v>0</v>
      </c>
      <c r="J53" s="48">
        <v>0</v>
      </c>
      <c r="K53" s="49">
        <v>0</v>
      </c>
      <c r="L53" s="50">
        <v>0</v>
      </c>
      <c r="S53" s="165"/>
      <c r="T53" s="165"/>
      <c r="U53" s="165"/>
      <c r="V53" s="165"/>
      <c r="W53" s="165"/>
      <c r="X53" s="165"/>
      <c r="Y53" s="119"/>
    </row>
    <row r="54" spans="1:25" ht="21" customHeight="1">
      <c r="A54" s="250" t="s">
        <v>108</v>
      </c>
      <c r="B54" s="248"/>
      <c r="C54" s="248"/>
      <c r="D54" s="248"/>
      <c r="E54" s="249"/>
      <c r="F54" s="47">
        <v>171</v>
      </c>
      <c r="G54" s="79">
        <v>0</v>
      </c>
      <c r="H54" s="91">
        <v>-638955.1159020001</v>
      </c>
      <c r="I54" s="50">
        <v>-638955.1159020001</v>
      </c>
      <c r="J54" s="79">
        <v>0</v>
      </c>
      <c r="K54" s="91">
        <v>-278756.119067</v>
      </c>
      <c r="L54" s="50">
        <v>-278756.119067</v>
      </c>
      <c r="S54" s="165"/>
      <c r="T54" s="165"/>
      <c r="U54" s="165"/>
      <c r="V54" s="165"/>
      <c r="W54" s="165"/>
      <c r="X54" s="165"/>
      <c r="Y54" s="119"/>
    </row>
    <row r="55" spans="1:25" ht="12.75">
      <c r="A55" s="247" t="s">
        <v>27</v>
      </c>
      <c r="B55" s="248"/>
      <c r="C55" s="248"/>
      <c r="D55" s="248"/>
      <c r="E55" s="249"/>
      <c r="F55" s="47">
        <v>172</v>
      </c>
      <c r="G55" s="48">
        <v>0</v>
      </c>
      <c r="H55" s="49">
        <v>-501738.9400000002</v>
      </c>
      <c r="I55" s="50">
        <v>-501738.9400000002</v>
      </c>
      <c r="J55" s="48">
        <v>0</v>
      </c>
      <c r="K55" s="49">
        <v>-145977.14</v>
      </c>
      <c r="L55" s="50">
        <v>-145977.14</v>
      </c>
      <c r="S55" s="165"/>
      <c r="T55" s="165"/>
      <c r="U55" s="165"/>
      <c r="V55" s="165"/>
      <c r="W55" s="165"/>
      <c r="X55" s="165"/>
      <c r="Y55" s="119"/>
    </row>
    <row r="56" spans="1:25" ht="12.75">
      <c r="A56" s="247" t="s">
        <v>28</v>
      </c>
      <c r="B56" s="248"/>
      <c r="C56" s="248"/>
      <c r="D56" s="248"/>
      <c r="E56" s="249"/>
      <c r="F56" s="47">
        <v>173</v>
      </c>
      <c r="G56" s="48">
        <v>0</v>
      </c>
      <c r="H56" s="49">
        <v>-137216.175902</v>
      </c>
      <c r="I56" s="50">
        <v>-137216.175902</v>
      </c>
      <c r="J56" s="48">
        <v>0</v>
      </c>
      <c r="K56" s="49">
        <v>-132778.97906700004</v>
      </c>
      <c r="L56" s="50">
        <v>-132778.97906700004</v>
      </c>
      <c r="S56" s="165"/>
      <c r="T56" s="165"/>
      <c r="U56" s="165"/>
      <c r="V56" s="165"/>
      <c r="W56" s="165"/>
      <c r="X56" s="165"/>
      <c r="Y56" s="119"/>
    </row>
    <row r="57" spans="1:25" ht="21" customHeight="1">
      <c r="A57" s="250" t="s">
        <v>109</v>
      </c>
      <c r="B57" s="248"/>
      <c r="C57" s="248"/>
      <c r="D57" s="248"/>
      <c r="E57" s="249"/>
      <c r="F57" s="47">
        <v>174</v>
      </c>
      <c r="G57" s="92">
        <v>-37717035.99614999</v>
      </c>
      <c r="H57" s="93">
        <v>-268365615.7740795</v>
      </c>
      <c r="I57" s="50">
        <v>-306082651.7702295</v>
      </c>
      <c r="J57" s="92">
        <v>-32072377.313791703</v>
      </c>
      <c r="K57" s="93">
        <v>-261725410.74973655</v>
      </c>
      <c r="L57" s="50">
        <v>-293797788.06352836</v>
      </c>
      <c r="S57" s="165"/>
      <c r="T57" s="165"/>
      <c r="U57" s="165"/>
      <c r="V57" s="165"/>
      <c r="W57" s="165"/>
      <c r="X57" s="165"/>
      <c r="Y57" s="119"/>
    </row>
    <row r="58" spans="1:25" ht="12.75">
      <c r="A58" s="247" t="s">
        <v>110</v>
      </c>
      <c r="B58" s="248"/>
      <c r="C58" s="248"/>
      <c r="D58" s="248"/>
      <c r="E58" s="249"/>
      <c r="F58" s="47">
        <v>175</v>
      </c>
      <c r="G58" s="79">
        <v>-20048673.301085822</v>
      </c>
      <c r="H58" s="91">
        <v>-124211745.38530973</v>
      </c>
      <c r="I58" s="50">
        <v>-144260418.68639547</v>
      </c>
      <c r="J58" s="79">
        <v>-17831989.306987382</v>
      </c>
      <c r="K58" s="91">
        <v>-136302230.27821952</v>
      </c>
      <c r="L58" s="50">
        <v>-154134219.58520696</v>
      </c>
      <c r="S58" s="165"/>
      <c r="T58" s="165"/>
      <c r="U58" s="165"/>
      <c r="V58" s="165"/>
      <c r="W58" s="165"/>
      <c r="X58" s="165"/>
      <c r="Y58" s="119"/>
    </row>
    <row r="59" spans="1:25" ht="12.75">
      <c r="A59" s="247" t="s">
        <v>29</v>
      </c>
      <c r="B59" s="248"/>
      <c r="C59" s="248"/>
      <c r="D59" s="248"/>
      <c r="E59" s="249"/>
      <c r="F59" s="47">
        <v>176</v>
      </c>
      <c r="G59" s="48">
        <v>-11159591.7397742</v>
      </c>
      <c r="H59" s="49">
        <v>-84478723.44646409</v>
      </c>
      <c r="I59" s="50">
        <v>-95638315.18623829</v>
      </c>
      <c r="J59" s="48">
        <v>-9290552.586124558</v>
      </c>
      <c r="K59" s="49">
        <v>-118844594.23422422</v>
      </c>
      <c r="L59" s="50">
        <v>-128135146.82034877</v>
      </c>
      <c r="S59" s="165"/>
      <c r="T59" s="165"/>
      <c r="U59" s="165"/>
      <c r="V59" s="165"/>
      <c r="W59" s="165"/>
      <c r="X59" s="165"/>
      <c r="Y59" s="119"/>
    </row>
    <row r="60" spans="1:25" ht="12.75">
      <c r="A60" s="247" t="s">
        <v>30</v>
      </c>
      <c r="B60" s="248"/>
      <c r="C60" s="248"/>
      <c r="D60" s="248"/>
      <c r="E60" s="249"/>
      <c r="F60" s="47">
        <v>177</v>
      </c>
      <c r="G60" s="48">
        <v>-8889081.561311621</v>
      </c>
      <c r="H60" s="49">
        <v>-70988182.87404811</v>
      </c>
      <c r="I60" s="50">
        <v>-79877264.43535972</v>
      </c>
      <c r="J60" s="48">
        <v>-8541436.720862826</v>
      </c>
      <c r="K60" s="49">
        <v>-74210715.8268235</v>
      </c>
      <c r="L60" s="50">
        <v>-82752152.54768632</v>
      </c>
      <c r="S60" s="165"/>
      <c r="T60" s="165"/>
      <c r="U60" s="165"/>
      <c r="V60" s="165"/>
      <c r="W60" s="165"/>
      <c r="X60" s="165"/>
      <c r="Y60" s="119"/>
    </row>
    <row r="61" spans="1:25" ht="12.75">
      <c r="A61" s="247" t="s">
        <v>31</v>
      </c>
      <c r="B61" s="248"/>
      <c r="C61" s="248"/>
      <c r="D61" s="248"/>
      <c r="E61" s="249"/>
      <c r="F61" s="47">
        <v>178</v>
      </c>
      <c r="G61" s="48">
        <v>0</v>
      </c>
      <c r="H61" s="49">
        <v>31255160.935202498</v>
      </c>
      <c r="I61" s="50">
        <v>31255160.935202498</v>
      </c>
      <c r="J61" s="48">
        <v>0</v>
      </c>
      <c r="K61" s="49">
        <v>56753079.78282819</v>
      </c>
      <c r="L61" s="50">
        <v>56753079.78282819</v>
      </c>
      <c r="S61" s="165"/>
      <c r="T61" s="165"/>
      <c r="U61" s="165"/>
      <c r="V61" s="165"/>
      <c r="W61" s="165"/>
      <c r="X61" s="165"/>
      <c r="Y61" s="119"/>
    </row>
    <row r="62" spans="1:25" ht="24" customHeight="1">
      <c r="A62" s="247" t="s">
        <v>111</v>
      </c>
      <c r="B62" s="248"/>
      <c r="C62" s="248"/>
      <c r="D62" s="248"/>
      <c r="E62" s="249"/>
      <c r="F62" s="47">
        <v>179</v>
      </c>
      <c r="G62" s="79">
        <v>-17668362.69506416</v>
      </c>
      <c r="H62" s="91">
        <v>-144153870.3887698</v>
      </c>
      <c r="I62" s="50">
        <v>-161822233.083834</v>
      </c>
      <c r="J62" s="79">
        <v>-14240388.006804321</v>
      </c>
      <c r="K62" s="91">
        <v>-125423180.47151703</v>
      </c>
      <c r="L62" s="50">
        <v>-139663568.47832134</v>
      </c>
      <c r="S62" s="165"/>
      <c r="T62" s="165"/>
      <c r="U62" s="165"/>
      <c r="V62" s="165"/>
      <c r="W62" s="165"/>
      <c r="X62" s="165"/>
      <c r="Y62" s="119"/>
    </row>
    <row r="63" spans="1:25" ht="12.75">
      <c r="A63" s="247" t="s">
        <v>32</v>
      </c>
      <c r="B63" s="248"/>
      <c r="C63" s="248"/>
      <c r="D63" s="248"/>
      <c r="E63" s="249"/>
      <c r="F63" s="47">
        <v>180</v>
      </c>
      <c r="G63" s="48">
        <v>-429403.2815596999</v>
      </c>
      <c r="H63" s="49">
        <v>-14481329.979510993</v>
      </c>
      <c r="I63" s="50">
        <v>-14910733.261070691</v>
      </c>
      <c r="J63" s="48">
        <v>-641325.5926313797</v>
      </c>
      <c r="K63" s="49">
        <v>-12782851.394554779</v>
      </c>
      <c r="L63" s="50">
        <v>-13424176.98718616</v>
      </c>
      <c r="S63" s="165"/>
      <c r="T63" s="165"/>
      <c r="U63" s="165"/>
      <c r="V63" s="165"/>
      <c r="W63" s="165"/>
      <c r="X63" s="165"/>
      <c r="Y63" s="119"/>
    </row>
    <row r="64" spans="1:25" ht="12.75">
      <c r="A64" s="247" t="s">
        <v>47</v>
      </c>
      <c r="B64" s="248"/>
      <c r="C64" s="248"/>
      <c r="D64" s="248"/>
      <c r="E64" s="249"/>
      <c r="F64" s="47">
        <v>181</v>
      </c>
      <c r="G64" s="48">
        <v>-6780327.621212001</v>
      </c>
      <c r="H64" s="49">
        <v>-48394799.846207246</v>
      </c>
      <c r="I64" s="50">
        <v>-55175127.46741925</v>
      </c>
      <c r="J64" s="48">
        <v>-7293320.506412263</v>
      </c>
      <c r="K64" s="49">
        <v>-55590745.51637387</v>
      </c>
      <c r="L64" s="50">
        <v>-62884066.02278614</v>
      </c>
      <c r="S64" s="165"/>
      <c r="T64" s="165"/>
      <c r="U64" s="165"/>
      <c r="V64" s="165"/>
      <c r="W64" s="165"/>
      <c r="X64" s="165"/>
      <c r="Y64" s="119"/>
    </row>
    <row r="65" spans="1:25" ht="12.75">
      <c r="A65" s="247" t="s">
        <v>48</v>
      </c>
      <c r="B65" s="248"/>
      <c r="C65" s="248"/>
      <c r="D65" s="248"/>
      <c r="E65" s="249"/>
      <c r="F65" s="47">
        <v>182</v>
      </c>
      <c r="G65" s="48">
        <v>-10458631.79229246</v>
      </c>
      <c r="H65" s="49">
        <v>-81277740.56305157</v>
      </c>
      <c r="I65" s="50">
        <v>-91736372.35534404</v>
      </c>
      <c r="J65" s="48">
        <v>-6305741.907760678</v>
      </c>
      <c r="K65" s="49">
        <v>-57049583.56058837</v>
      </c>
      <c r="L65" s="50">
        <v>-63355325.468349054</v>
      </c>
      <c r="S65" s="165"/>
      <c r="T65" s="165"/>
      <c r="U65" s="165"/>
      <c r="V65" s="165"/>
      <c r="W65" s="165"/>
      <c r="X65" s="165"/>
      <c r="Y65" s="119"/>
    </row>
    <row r="66" spans="1:25" ht="12.75">
      <c r="A66" s="250" t="s">
        <v>112</v>
      </c>
      <c r="B66" s="248"/>
      <c r="C66" s="248"/>
      <c r="D66" s="248"/>
      <c r="E66" s="249"/>
      <c r="F66" s="47">
        <v>183</v>
      </c>
      <c r="G66" s="79">
        <v>-10756220.870008633</v>
      </c>
      <c r="H66" s="91">
        <v>-57896927.75377962</v>
      </c>
      <c r="I66" s="50">
        <v>-68653148.62378827</v>
      </c>
      <c r="J66" s="79">
        <v>-18578909.30163728</v>
      </c>
      <c r="K66" s="91">
        <v>-12581009.590629786</v>
      </c>
      <c r="L66" s="50">
        <v>-31159918.89226708</v>
      </c>
      <c r="S66" s="165"/>
      <c r="T66" s="165"/>
      <c r="U66" s="165"/>
      <c r="V66" s="165"/>
      <c r="W66" s="165"/>
      <c r="X66" s="165"/>
      <c r="Y66" s="119"/>
    </row>
    <row r="67" spans="1:25" ht="21" customHeight="1">
      <c r="A67" s="247" t="s">
        <v>221</v>
      </c>
      <c r="B67" s="248"/>
      <c r="C67" s="248"/>
      <c r="D67" s="248"/>
      <c r="E67" s="249"/>
      <c r="F67" s="47">
        <v>184</v>
      </c>
      <c r="G67" s="48">
        <v>0</v>
      </c>
      <c r="H67" s="49">
        <v>0</v>
      </c>
      <c r="I67" s="50">
        <v>0</v>
      </c>
      <c r="J67" s="48">
        <v>0</v>
      </c>
      <c r="K67" s="49">
        <v>0</v>
      </c>
      <c r="L67" s="50">
        <v>0</v>
      </c>
      <c r="S67" s="165"/>
      <c r="T67" s="165"/>
      <c r="U67" s="165"/>
      <c r="V67" s="165"/>
      <c r="W67" s="165"/>
      <c r="X67" s="165"/>
      <c r="Y67" s="119"/>
    </row>
    <row r="68" spans="1:25" ht="12.75">
      <c r="A68" s="247" t="s">
        <v>49</v>
      </c>
      <c r="B68" s="248"/>
      <c r="C68" s="248"/>
      <c r="D68" s="248"/>
      <c r="E68" s="249"/>
      <c r="F68" s="47">
        <v>185</v>
      </c>
      <c r="G68" s="48">
        <v>-3259.7123159999996</v>
      </c>
      <c r="H68" s="49">
        <v>-246929.4916687901</v>
      </c>
      <c r="I68" s="50">
        <v>-250189.2039847901</v>
      </c>
      <c r="J68" s="48">
        <v>-4247.3106099999995</v>
      </c>
      <c r="K68" s="49">
        <v>17098.211307879537</v>
      </c>
      <c r="L68" s="50">
        <v>12850.900697879522</v>
      </c>
      <c r="S68" s="165"/>
      <c r="T68" s="165"/>
      <c r="U68" s="165"/>
      <c r="V68" s="165"/>
      <c r="W68" s="165"/>
      <c r="X68" s="165"/>
      <c r="Y68" s="119"/>
    </row>
    <row r="69" spans="1:25" ht="12.75">
      <c r="A69" s="247" t="s">
        <v>206</v>
      </c>
      <c r="B69" s="248"/>
      <c r="C69" s="248"/>
      <c r="D69" s="248"/>
      <c r="E69" s="249"/>
      <c r="F69" s="47">
        <v>186</v>
      </c>
      <c r="G69" s="48">
        <v>-146804.81840843</v>
      </c>
      <c r="H69" s="49">
        <v>-4725.4914145000075</v>
      </c>
      <c r="I69" s="50">
        <v>-151530.30982293002</v>
      </c>
      <c r="J69" s="48">
        <v>0</v>
      </c>
      <c r="K69" s="49">
        <v>-4223404.380000001</v>
      </c>
      <c r="L69" s="50">
        <v>-4223404.380000001</v>
      </c>
      <c r="S69" s="165"/>
      <c r="T69" s="165"/>
      <c r="U69" s="165"/>
      <c r="V69" s="165"/>
      <c r="W69" s="165"/>
      <c r="X69" s="165"/>
      <c r="Y69" s="119"/>
    </row>
    <row r="70" spans="1:25" ht="23.25" customHeight="1">
      <c r="A70" s="247" t="s">
        <v>254</v>
      </c>
      <c r="B70" s="248"/>
      <c r="C70" s="248"/>
      <c r="D70" s="248"/>
      <c r="E70" s="249"/>
      <c r="F70" s="47">
        <v>187</v>
      </c>
      <c r="G70" s="48">
        <v>-2231964.1699999995</v>
      </c>
      <c r="H70" s="49">
        <v>-3359776.500000001</v>
      </c>
      <c r="I70" s="50">
        <v>-5591740.670000002</v>
      </c>
      <c r="J70" s="48">
        <v>-1239288.56</v>
      </c>
      <c r="K70" s="49">
        <v>-2725237.53682658</v>
      </c>
      <c r="L70" s="50">
        <v>-3964526.0968265804</v>
      </c>
      <c r="S70" s="165"/>
      <c r="T70" s="165"/>
      <c r="U70" s="165"/>
      <c r="V70" s="165"/>
      <c r="W70" s="165"/>
      <c r="X70" s="165"/>
      <c r="Y70" s="119"/>
    </row>
    <row r="71" spans="1:25" ht="19.5" customHeight="1">
      <c r="A71" s="247" t="s">
        <v>255</v>
      </c>
      <c r="B71" s="248"/>
      <c r="C71" s="248"/>
      <c r="D71" s="248"/>
      <c r="E71" s="249"/>
      <c r="F71" s="47">
        <v>188</v>
      </c>
      <c r="G71" s="48">
        <v>-2845.75</v>
      </c>
      <c r="H71" s="49">
        <v>-1187985.9593111298</v>
      </c>
      <c r="I71" s="50">
        <v>-1190831.7093111298</v>
      </c>
      <c r="J71" s="48">
        <v>19886</v>
      </c>
      <c r="K71" s="49">
        <v>593036.2502366896</v>
      </c>
      <c r="L71" s="50">
        <v>612922.2502366896</v>
      </c>
      <c r="S71" s="165"/>
      <c r="T71" s="165"/>
      <c r="U71" s="165"/>
      <c r="V71" s="165"/>
      <c r="W71" s="165"/>
      <c r="X71" s="165"/>
      <c r="Y71" s="119"/>
    </row>
    <row r="72" spans="1:25" ht="12.75">
      <c r="A72" s="247" t="s">
        <v>257</v>
      </c>
      <c r="B72" s="248"/>
      <c r="C72" s="248"/>
      <c r="D72" s="248"/>
      <c r="E72" s="249"/>
      <c r="F72" s="47">
        <v>189</v>
      </c>
      <c r="G72" s="48">
        <v>-8070809.333011001</v>
      </c>
      <c r="H72" s="49">
        <v>-15540646.36137952</v>
      </c>
      <c r="I72" s="50">
        <v>-23611455.694390513</v>
      </c>
      <c r="J72" s="48">
        <v>-17216088.296385996</v>
      </c>
      <c r="K72" s="49">
        <v>-5211048.050013937</v>
      </c>
      <c r="L72" s="50">
        <v>-22427136.346399933</v>
      </c>
      <c r="S72" s="165"/>
      <c r="T72" s="165"/>
      <c r="U72" s="165"/>
      <c r="V72" s="165"/>
      <c r="W72" s="165"/>
      <c r="X72" s="165"/>
      <c r="Y72" s="119"/>
    </row>
    <row r="73" spans="1:25" ht="12.75">
      <c r="A73" s="247" t="s">
        <v>256</v>
      </c>
      <c r="B73" s="248"/>
      <c r="C73" s="248"/>
      <c r="D73" s="248"/>
      <c r="E73" s="249"/>
      <c r="F73" s="47">
        <v>190</v>
      </c>
      <c r="G73" s="48">
        <v>-300537.0862732001</v>
      </c>
      <c r="H73" s="49">
        <v>-37556863.95000569</v>
      </c>
      <c r="I73" s="50">
        <v>-37857401.03627888</v>
      </c>
      <c r="J73" s="48">
        <v>-139171.13464127993</v>
      </c>
      <c r="K73" s="49">
        <v>-1031454.0853338465</v>
      </c>
      <c r="L73" s="50">
        <v>-1170625.2199751288</v>
      </c>
      <c r="S73" s="165"/>
      <c r="T73" s="165"/>
      <c r="U73" s="165"/>
      <c r="V73" s="165"/>
      <c r="W73" s="165"/>
      <c r="X73" s="165"/>
      <c r="Y73" s="119"/>
    </row>
    <row r="74" spans="1:25" ht="24.75" customHeight="1">
      <c r="A74" s="250" t="s">
        <v>113</v>
      </c>
      <c r="B74" s="248"/>
      <c r="C74" s="248"/>
      <c r="D74" s="248"/>
      <c r="E74" s="249"/>
      <c r="F74" s="47">
        <v>191</v>
      </c>
      <c r="G74" s="79">
        <v>-221835.556653</v>
      </c>
      <c r="H74" s="91">
        <v>-12972304.716164375</v>
      </c>
      <c r="I74" s="50">
        <v>-13194140.272817375</v>
      </c>
      <c r="J74" s="79">
        <v>-166029.25589900004</v>
      </c>
      <c r="K74" s="91">
        <v>-13331891.549805874</v>
      </c>
      <c r="L74" s="50">
        <v>-13497920.805704873</v>
      </c>
      <c r="S74" s="165"/>
      <c r="T74" s="165"/>
      <c r="U74" s="165"/>
      <c r="V74" s="165"/>
      <c r="W74" s="165"/>
      <c r="X74" s="165"/>
      <c r="Y74" s="119"/>
    </row>
    <row r="75" spans="1:25" ht="12.75">
      <c r="A75" s="247" t="s">
        <v>50</v>
      </c>
      <c r="B75" s="248"/>
      <c r="C75" s="248"/>
      <c r="D75" s="248"/>
      <c r="E75" s="249"/>
      <c r="F75" s="47">
        <v>192</v>
      </c>
      <c r="G75" s="48">
        <v>0</v>
      </c>
      <c r="H75" s="49">
        <v>-210716.75271880004</v>
      </c>
      <c r="I75" s="50">
        <v>-210716.75271880004</v>
      </c>
      <c r="J75" s="48">
        <v>0</v>
      </c>
      <c r="K75" s="49">
        <v>-384020.22637283</v>
      </c>
      <c r="L75" s="50">
        <v>-384020.22637283</v>
      </c>
      <c r="S75" s="165"/>
      <c r="T75" s="165"/>
      <c r="U75" s="165"/>
      <c r="V75" s="165"/>
      <c r="W75" s="165"/>
      <c r="X75" s="165"/>
      <c r="Y75" s="119"/>
    </row>
    <row r="76" spans="1:25" ht="12.75">
      <c r="A76" s="247" t="s">
        <v>51</v>
      </c>
      <c r="B76" s="248"/>
      <c r="C76" s="248"/>
      <c r="D76" s="248"/>
      <c r="E76" s="249"/>
      <c r="F76" s="47">
        <v>193</v>
      </c>
      <c r="G76" s="48">
        <v>-221835.556653</v>
      </c>
      <c r="H76" s="49">
        <v>-12761587.963445576</v>
      </c>
      <c r="I76" s="50">
        <v>-12983423.520098576</v>
      </c>
      <c r="J76" s="48">
        <v>-166029.25589900004</v>
      </c>
      <c r="K76" s="49">
        <v>-12947871.323433042</v>
      </c>
      <c r="L76" s="50">
        <v>-13113900.57933204</v>
      </c>
      <c r="S76" s="165"/>
      <c r="T76" s="165"/>
      <c r="U76" s="165"/>
      <c r="V76" s="165"/>
      <c r="W76" s="165"/>
      <c r="X76" s="165"/>
      <c r="Y76" s="119"/>
    </row>
    <row r="77" spans="1:25" ht="12.75">
      <c r="A77" s="250" t="s">
        <v>59</v>
      </c>
      <c r="B77" s="248"/>
      <c r="C77" s="248"/>
      <c r="D77" s="248"/>
      <c r="E77" s="249"/>
      <c r="F77" s="47">
        <v>194</v>
      </c>
      <c r="G77" s="48">
        <v>-10164.156</v>
      </c>
      <c r="H77" s="49">
        <v>-545262.9219882101</v>
      </c>
      <c r="I77" s="50">
        <v>-555427.07798821</v>
      </c>
      <c r="J77" s="48">
        <v>-3135.52668</v>
      </c>
      <c r="K77" s="49">
        <v>-497933.9449840001</v>
      </c>
      <c r="L77" s="50">
        <v>-501069.4716640001</v>
      </c>
      <c r="S77" s="165"/>
      <c r="T77" s="165"/>
      <c r="U77" s="165"/>
      <c r="V77" s="165"/>
      <c r="W77" s="165"/>
      <c r="X77" s="165"/>
      <c r="Y77" s="119"/>
    </row>
    <row r="78" spans="1:25" ht="48" customHeight="1">
      <c r="A78" s="250" t="s">
        <v>364</v>
      </c>
      <c r="B78" s="248"/>
      <c r="C78" s="248"/>
      <c r="D78" s="248"/>
      <c r="E78" s="249"/>
      <c r="F78" s="47">
        <v>195</v>
      </c>
      <c r="G78" s="79">
        <v>11770538.306785118</v>
      </c>
      <c r="H78" s="91">
        <v>31467965.053150043</v>
      </c>
      <c r="I78" s="50">
        <v>43238503.359935164</v>
      </c>
      <c r="J78" s="79">
        <v>8832128.852440001</v>
      </c>
      <c r="K78" s="91">
        <v>124940778.00613146</v>
      </c>
      <c r="L78" s="50">
        <v>133772906.85857145</v>
      </c>
      <c r="S78" s="165"/>
      <c r="T78" s="165"/>
      <c r="U78" s="165"/>
      <c r="V78" s="165"/>
      <c r="W78" s="165"/>
      <c r="X78" s="165"/>
      <c r="Y78" s="119"/>
    </row>
    <row r="79" spans="1:25" ht="12.75">
      <c r="A79" s="250" t="s">
        <v>114</v>
      </c>
      <c r="B79" s="248"/>
      <c r="C79" s="248"/>
      <c r="D79" s="248"/>
      <c r="E79" s="249"/>
      <c r="F79" s="47">
        <v>196</v>
      </c>
      <c r="G79" s="79">
        <v>-2272496.6907830164</v>
      </c>
      <c r="H79" s="91">
        <v>-7177612.89402503</v>
      </c>
      <c r="I79" s="50">
        <v>-9450109.584808046</v>
      </c>
      <c r="J79" s="79">
        <v>-1545776.94826499</v>
      </c>
      <c r="K79" s="91">
        <v>-18945209.76514363</v>
      </c>
      <c r="L79" s="50">
        <v>-20490986.713408623</v>
      </c>
      <c r="S79" s="165"/>
      <c r="T79" s="165"/>
      <c r="U79" s="165"/>
      <c r="V79" s="165"/>
      <c r="W79" s="165"/>
      <c r="X79" s="165"/>
      <c r="Y79" s="119"/>
    </row>
    <row r="80" spans="1:25" ht="12.75">
      <c r="A80" s="247" t="s">
        <v>52</v>
      </c>
      <c r="B80" s="248"/>
      <c r="C80" s="248"/>
      <c r="D80" s="248"/>
      <c r="E80" s="249"/>
      <c r="F80" s="47">
        <v>197</v>
      </c>
      <c r="G80" s="48">
        <v>-2272496.6907830164</v>
      </c>
      <c r="H80" s="49">
        <v>-7154247.261138948</v>
      </c>
      <c r="I80" s="50">
        <v>-9426743.951921964</v>
      </c>
      <c r="J80" s="48">
        <v>-1545776.94826499</v>
      </c>
      <c r="K80" s="49">
        <v>-19099647.633231357</v>
      </c>
      <c r="L80" s="50">
        <v>-20645424.58149635</v>
      </c>
      <c r="S80" s="165"/>
      <c r="T80" s="165"/>
      <c r="U80" s="165"/>
      <c r="V80" s="165"/>
      <c r="W80" s="165"/>
      <c r="X80" s="165"/>
      <c r="Y80" s="119"/>
    </row>
    <row r="81" spans="1:25" ht="12.75">
      <c r="A81" s="247" t="s">
        <v>53</v>
      </c>
      <c r="B81" s="248"/>
      <c r="C81" s="248"/>
      <c r="D81" s="248"/>
      <c r="E81" s="249"/>
      <c r="F81" s="47">
        <v>198</v>
      </c>
      <c r="G81" s="48">
        <v>0</v>
      </c>
      <c r="H81" s="49">
        <v>-23365.63288608154</v>
      </c>
      <c r="I81" s="50">
        <v>-23365.63288608154</v>
      </c>
      <c r="J81" s="48">
        <v>0</v>
      </c>
      <c r="K81" s="49">
        <v>154437.86808773075</v>
      </c>
      <c r="L81" s="50">
        <v>154437.86808773075</v>
      </c>
      <c r="S81" s="165"/>
      <c r="T81" s="165"/>
      <c r="U81" s="165"/>
      <c r="V81" s="165"/>
      <c r="W81" s="165"/>
      <c r="X81" s="165"/>
      <c r="Y81" s="119"/>
    </row>
    <row r="82" spans="1:25" ht="21" customHeight="1">
      <c r="A82" s="250" t="s">
        <v>208</v>
      </c>
      <c r="B82" s="248"/>
      <c r="C82" s="248"/>
      <c r="D82" s="248"/>
      <c r="E82" s="249"/>
      <c r="F82" s="47">
        <v>199</v>
      </c>
      <c r="G82" s="79">
        <v>9498041.616002101</v>
      </c>
      <c r="H82" s="91">
        <v>24290352.159125023</v>
      </c>
      <c r="I82" s="50">
        <v>33788393.77512713</v>
      </c>
      <c r="J82" s="79">
        <v>7286351.904175011</v>
      </c>
      <c r="K82" s="91">
        <v>105995568.24098781</v>
      </c>
      <c r="L82" s="50">
        <v>113281920.14516282</v>
      </c>
      <c r="S82" s="165"/>
      <c r="T82" s="165"/>
      <c r="U82" s="165"/>
      <c r="V82" s="165"/>
      <c r="W82" s="165"/>
      <c r="X82" s="165"/>
      <c r="Y82" s="119"/>
    </row>
    <row r="83" spans="1:25" ht="12.75">
      <c r="A83" s="250" t="s">
        <v>258</v>
      </c>
      <c r="B83" s="251"/>
      <c r="C83" s="251"/>
      <c r="D83" s="251"/>
      <c r="E83" s="268"/>
      <c r="F83" s="47">
        <v>200</v>
      </c>
      <c r="G83" s="52">
        <v>9578119.93364318</v>
      </c>
      <c r="H83" s="53">
        <v>24127549.48659277</v>
      </c>
      <c r="I83" s="50">
        <v>33705670.42023595</v>
      </c>
      <c r="J83" s="48">
        <v>7254894.502533346</v>
      </c>
      <c r="K83" s="49">
        <v>105817487.97001992</v>
      </c>
      <c r="L83" s="50">
        <v>113072383.47255328</v>
      </c>
      <c r="S83" s="165"/>
      <c r="T83" s="165"/>
      <c r="U83" s="165"/>
      <c r="V83" s="165"/>
      <c r="W83" s="165"/>
      <c r="X83" s="165"/>
      <c r="Y83" s="119"/>
    </row>
    <row r="84" spans="1:25" ht="12.75">
      <c r="A84" s="250" t="s">
        <v>259</v>
      </c>
      <c r="B84" s="251"/>
      <c r="C84" s="251"/>
      <c r="D84" s="251"/>
      <c r="E84" s="268"/>
      <c r="F84" s="47">
        <v>201</v>
      </c>
      <c r="G84" s="48">
        <v>-80078.31764104957</v>
      </c>
      <c r="H84" s="110">
        <v>162802.67253229598</v>
      </c>
      <c r="I84" s="50">
        <v>82724.35489124642</v>
      </c>
      <c r="J84" s="48">
        <v>31457.4016416288</v>
      </c>
      <c r="K84" s="110">
        <v>178080.2709675612</v>
      </c>
      <c r="L84" s="50">
        <v>209536.67260919002</v>
      </c>
      <c r="S84" s="165"/>
      <c r="T84" s="165"/>
      <c r="U84" s="165"/>
      <c r="V84" s="165"/>
      <c r="W84" s="165"/>
      <c r="X84" s="165"/>
      <c r="Y84" s="119"/>
    </row>
    <row r="85" spans="1:25" ht="12.75">
      <c r="A85" s="250" t="s">
        <v>264</v>
      </c>
      <c r="B85" s="251"/>
      <c r="C85" s="251"/>
      <c r="D85" s="251"/>
      <c r="E85" s="251"/>
      <c r="F85" s="47">
        <v>202</v>
      </c>
      <c r="G85" s="52">
        <v>175037905.98247033</v>
      </c>
      <c r="H85" s="111">
        <v>662558008.1327206</v>
      </c>
      <c r="I85" s="50">
        <v>837595914.115191</v>
      </c>
      <c r="J85" s="52">
        <v>176595098.40441155</v>
      </c>
      <c r="K85" s="111">
        <v>708232978.0322626</v>
      </c>
      <c r="L85" s="50">
        <v>884828076.4366741</v>
      </c>
      <c r="S85" s="165"/>
      <c r="T85" s="165"/>
      <c r="U85" s="165"/>
      <c r="V85" s="165"/>
      <c r="W85" s="165"/>
      <c r="X85" s="165"/>
      <c r="Y85" s="119"/>
    </row>
    <row r="86" spans="1:25" ht="12.75">
      <c r="A86" s="250" t="s">
        <v>265</v>
      </c>
      <c r="B86" s="251"/>
      <c r="C86" s="251"/>
      <c r="D86" s="251"/>
      <c r="E86" s="251"/>
      <c r="F86" s="47">
        <v>203</v>
      </c>
      <c r="G86" s="52">
        <v>-165539864.36646828</v>
      </c>
      <c r="H86" s="111">
        <v>-638267655.9735956</v>
      </c>
      <c r="I86" s="50">
        <v>-803807520.3400639</v>
      </c>
      <c r="J86" s="52">
        <v>-169308746.5002364</v>
      </c>
      <c r="K86" s="111">
        <v>-602237409.7912748</v>
      </c>
      <c r="L86" s="50">
        <v>-771546156.2915113</v>
      </c>
      <c r="S86" s="165"/>
      <c r="T86" s="165"/>
      <c r="U86" s="165"/>
      <c r="V86" s="165"/>
      <c r="W86" s="165"/>
      <c r="X86" s="165"/>
      <c r="Y86" s="119"/>
    </row>
    <row r="87" spans="1:25" ht="12.75">
      <c r="A87" s="250" t="s">
        <v>209</v>
      </c>
      <c r="B87" s="248"/>
      <c r="C87" s="248"/>
      <c r="D87" s="248"/>
      <c r="E87" s="248"/>
      <c r="F87" s="47">
        <v>204</v>
      </c>
      <c r="G87" s="96">
        <v>5509278.911147123</v>
      </c>
      <c r="H87" s="112">
        <v>-11843429.576721476</v>
      </c>
      <c r="I87" s="50">
        <v>-6334150.665574355</v>
      </c>
      <c r="J87" s="96">
        <v>-14635715.13343735</v>
      </c>
      <c r="K87" s="112">
        <v>-28270135.847419374</v>
      </c>
      <c r="L87" s="50">
        <v>-42905850.980856724</v>
      </c>
      <c r="S87" s="165"/>
      <c r="T87" s="165"/>
      <c r="U87" s="165"/>
      <c r="V87" s="165"/>
      <c r="W87" s="165"/>
      <c r="X87" s="165"/>
      <c r="Y87" s="119"/>
    </row>
    <row r="88" spans="1:25" ht="19.5" customHeight="1">
      <c r="A88" s="247" t="s">
        <v>266</v>
      </c>
      <c r="B88" s="248"/>
      <c r="C88" s="248"/>
      <c r="D88" s="248"/>
      <c r="E88" s="248"/>
      <c r="F88" s="47">
        <v>205</v>
      </c>
      <c r="G88" s="52">
        <v>-195567.74565287842</v>
      </c>
      <c r="H88" s="53">
        <v>-315358.6909900238</v>
      </c>
      <c r="I88" s="50">
        <v>-510926.436642902</v>
      </c>
      <c r="J88" s="48">
        <v>-460504.6088373511</v>
      </c>
      <c r="K88" s="49">
        <v>-838955.721780617</v>
      </c>
      <c r="L88" s="50">
        <v>-1299460.330617968</v>
      </c>
      <c r="S88" s="165"/>
      <c r="T88" s="165"/>
      <c r="U88" s="165"/>
      <c r="V88" s="165"/>
      <c r="W88" s="165"/>
      <c r="X88" s="165"/>
      <c r="Y88" s="119"/>
    </row>
    <row r="89" spans="1:25" ht="23.25" customHeight="1">
      <c r="A89" s="247" t="s">
        <v>267</v>
      </c>
      <c r="B89" s="248"/>
      <c r="C89" s="248"/>
      <c r="D89" s="248"/>
      <c r="E89" s="248"/>
      <c r="F89" s="47">
        <v>206</v>
      </c>
      <c r="G89" s="52">
        <v>6957130.07</v>
      </c>
      <c r="H89" s="53">
        <v>-14182208.219931453</v>
      </c>
      <c r="I89" s="50">
        <v>-7225078.149931453</v>
      </c>
      <c r="J89" s="48">
        <v>-17286842.099999998</v>
      </c>
      <c r="K89" s="49">
        <v>-30995384.441009972</v>
      </c>
      <c r="L89" s="50">
        <v>-48282226.54100997</v>
      </c>
      <c r="S89" s="165"/>
      <c r="T89" s="165"/>
      <c r="U89" s="165"/>
      <c r="V89" s="165"/>
      <c r="W89" s="165"/>
      <c r="X89" s="165"/>
      <c r="Y89" s="119"/>
    </row>
    <row r="90" spans="1:25" ht="21.75" customHeight="1">
      <c r="A90" s="247" t="s">
        <v>268</v>
      </c>
      <c r="B90" s="248"/>
      <c r="C90" s="248"/>
      <c r="D90" s="248"/>
      <c r="E90" s="248"/>
      <c r="F90" s="47">
        <v>207</v>
      </c>
      <c r="G90" s="48">
        <v>0</v>
      </c>
      <c r="H90" s="49">
        <v>0</v>
      </c>
      <c r="I90" s="50">
        <v>0</v>
      </c>
      <c r="J90" s="48">
        <v>0</v>
      </c>
      <c r="K90" s="49">
        <v>0</v>
      </c>
      <c r="L90" s="50">
        <v>0</v>
      </c>
      <c r="S90" s="165"/>
      <c r="T90" s="165"/>
      <c r="U90" s="165"/>
      <c r="V90" s="165"/>
      <c r="W90" s="165"/>
      <c r="X90" s="165"/>
      <c r="Y90" s="119"/>
    </row>
    <row r="91" spans="1:25" ht="21" customHeight="1">
      <c r="A91" s="247" t="s">
        <v>269</v>
      </c>
      <c r="B91" s="248"/>
      <c r="C91" s="248"/>
      <c r="D91" s="248"/>
      <c r="E91" s="248"/>
      <c r="F91" s="47">
        <v>208</v>
      </c>
      <c r="G91" s="52">
        <v>0</v>
      </c>
      <c r="H91" s="53">
        <v>0</v>
      </c>
      <c r="I91" s="50">
        <v>0</v>
      </c>
      <c r="J91" s="48">
        <v>0</v>
      </c>
      <c r="K91" s="49">
        <v>0</v>
      </c>
      <c r="L91" s="50">
        <v>0</v>
      </c>
      <c r="S91" s="165"/>
      <c r="T91" s="165"/>
      <c r="U91" s="165"/>
      <c r="V91" s="165"/>
      <c r="W91" s="165"/>
      <c r="X91" s="165"/>
      <c r="Y91" s="119"/>
    </row>
    <row r="92" spans="1:25" ht="12.75">
      <c r="A92" s="247" t="s">
        <v>270</v>
      </c>
      <c r="B92" s="248"/>
      <c r="C92" s="248"/>
      <c r="D92" s="248"/>
      <c r="E92" s="248"/>
      <c r="F92" s="47">
        <v>209</v>
      </c>
      <c r="G92" s="52">
        <v>0</v>
      </c>
      <c r="H92" s="53">
        <v>0</v>
      </c>
      <c r="I92" s="50">
        <v>0</v>
      </c>
      <c r="J92" s="48">
        <v>0</v>
      </c>
      <c r="K92" s="49">
        <v>0</v>
      </c>
      <c r="L92" s="50">
        <v>0</v>
      </c>
      <c r="S92" s="165"/>
      <c r="T92" s="165"/>
      <c r="U92" s="165"/>
      <c r="V92" s="165"/>
      <c r="W92" s="165"/>
      <c r="X92" s="165"/>
      <c r="Y92" s="119"/>
    </row>
    <row r="93" spans="1:25" ht="22.5" customHeight="1">
      <c r="A93" s="247" t="s">
        <v>271</v>
      </c>
      <c r="B93" s="248"/>
      <c r="C93" s="248"/>
      <c r="D93" s="248"/>
      <c r="E93" s="248"/>
      <c r="F93" s="47">
        <v>210</v>
      </c>
      <c r="G93" s="48">
        <v>0</v>
      </c>
      <c r="H93" s="49">
        <v>0</v>
      </c>
      <c r="I93" s="50">
        <v>0</v>
      </c>
      <c r="J93" s="48">
        <v>0</v>
      </c>
      <c r="K93" s="49">
        <v>0</v>
      </c>
      <c r="L93" s="50">
        <v>0</v>
      </c>
      <c r="S93" s="165"/>
      <c r="T93" s="165"/>
      <c r="U93" s="165"/>
      <c r="V93" s="165"/>
      <c r="W93" s="165"/>
      <c r="X93" s="165"/>
      <c r="Y93" s="119"/>
    </row>
    <row r="94" spans="1:25" ht="12.75">
      <c r="A94" s="247" t="s">
        <v>272</v>
      </c>
      <c r="B94" s="248"/>
      <c r="C94" s="248"/>
      <c r="D94" s="248"/>
      <c r="E94" s="248"/>
      <c r="F94" s="47">
        <v>211</v>
      </c>
      <c r="G94" s="52">
        <v>0</v>
      </c>
      <c r="H94" s="53">
        <v>0</v>
      </c>
      <c r="I94" s="50">
        <v>0</v>
      </c>
      <c r="J94" s="48">
        <v>0</v>
      </c>
      <c r="K94" s="49">
        <v>0</v>
      </c>
      <c r="L94" s="50">
        <v>0</v>
      </c>
      <c r="S94" s="165"/>
      <c r="T94" s="165"/>
      <c r="U94" s="165"/>
      <c r="V94" s="165"/>
      <c r="W94" s="165"/>
      <c r="X94" s="165"/>
      <c r="Y94" s="119"/>
    </row>
    <row r="95" spans="1:25" ht="12.75">
      <c r="A95" s="247" t="s">
        <v>273</v>
      </c>
      <c r="B95" s="248"/>
      <c r="C95" s="248"/>
      <c r="D95" s="248"/>
      <c r="E95" s="248"/>
      <c r="F95" s="47">
        <v>212</v>
      </c>
      <c r="G95" s="52">
        <v>1252283.4131999994</v>
      </c>
      <c r="H95" s="53">
        <v>-2654137.3342000004</v>
      </c>
      <c r="I95" s="50">
        <v>-1401853.921000001</v>
      </c>
      <c r="J95" s="48">
        <v>-3111631.5754</v>
      </c>
      <c r="K95" s="49">
        <v>-3564204.315371219</v>
      </c>
      <c r="L95" s="50">
        <v>-6675835.8907712195</v>
      </c>
      <c r="S95" s="165"/>
      <c r="T95" s="165"/>
      <c r="U95" s="165"/>
      <c r="V95" s="165"/>
      <c r="W95" s="165"/>
      <c r="X95" s="165"/>
      <c r="Y95" s="119"/>
    </row>
    <row r="96" spans="1:25" ht="12.75">
      <c r="A96" s="250" t="s">
        <v>207</v>
      </c>
      <c r="B96" s="248"/>
      <c r="C96" s="248"/>
      <c r="D96" s="248"/>
      <c r="E96" s="248"/>
      <c r="F96" s="47">
        <v>213</v>
      </c>
      <c r="G96" s="96">
        <v>15007320.527149225</v>
      </c>
      <c r="H96" s="49">
        <v>12446922.58240354</v>
      </c>
      <c r="I96" s="50">
        <v>27454243.10955277</v>
      </c>
      <c r="J96" s="96">
        <v>-7349363.229262339</v>
      </c>
      <c r="K96" s="49">
        <v>77725432.39356843</v>
      </c>
      <c r="L96" s="50">
        <v>70376069.1643061</v>
      </c>
      <c r="S96" s="165"/>
      <c r="T96" s="165"/>
      <c r="U96" s="165"/>
      <c r="V96" s="165"/>
      <c r="W96" s="165"/>
      <c r="X96" s="165"/>
      <c r="Y96" s="119"/>
    </row>
    <row r="97" spans="1:25" ht="12.75">
      <c r="A97" s="250" t="s">
        <v>258</v>
      </c>
      <c r="B97" s="251"/>
      <c r="C97" s="251"/>
      <c r="D97" s="251"/>
      <c r="E97" s="268"/>
      <c r="F97" s="47">
        <v>214</v>
      </c>
      <c r="G97" s="52">
        <v>15090155.788357742</v>
      </c>
      <c r="H97" s="53">
        <v>12293375.279702082</v>
      </c>
      <c r="I97" s="51">
        <v>27383531.06805983</v>
      </c>
      <c r="J97" s="48">
        <v>-7375002.04835579</v>
      </c>
      <c r="K97" s="49">
        <v>77579796.84249052</v>
      </c>
      <c r="L97" s="50">
        <v>70204794.79413475</v>
      </c>
      <c r="S97" s="165"/>
      <c r="T97" s="165"/>
      <c r="U97" s="165"/>
      <c r="V97" s="165"/>
      <c r="W97" s="165"/>
      <c r="X97" s="165"/>
      <c r="Y97" s="119"/>
    </row>
    <row r="98" spans="1:25" ht="12.75">
      <c r="A98" s="250" t="s">
        <v>259</v>
      </c>
      <c r="B98" s="251"/>
      <c r="C98" s="251"/>
      <c r="D98" s="251"/>
      <c r="E98" s="268"/>
      <c r="F98" s="47">
        <v>215</v>
      </c>
      <c r="G98" s="52">
        <v>-82835.26120848907</v>
      </c>
      <c r="H98" s="53">
        <v>153547.50424445345</v>
      </c>
      <c r="I98" s="51">
        <v>70711.74303596438</v>
      </c>
      <c r="J98" s="48">
        <v>25638.81909337776</v>
      </c>
      <c r="K98" s="49">
        <v>145635.04020441123</v>
      </c>
      <c r="L98" s="50">
        <v>171274.359297789</v>
      </c>
      <c r="S98" s="165"/>
      <c r="T98" s="165"/>
      <c r="U98" s="165"/>
      <c r="V98" s="165"/>
      <c r="W98" s="165"/>
      <c r="X98" s="165"/>
      <c r="Y98" s="119"/>
    </row>
    <row r="99" spans="1:24" ht="12.75">
      <c r="A99" s="259" t="s">
        <v>298</v>
      </c>
      <c r="B99" s="261"/>
      <c r="C99" s="261"/>
      <c r="D99" s="261"/>
      <c r="E99" s="261"/>
      <c r="F99" s="54">
        <v>216</v>
      </c>
      <c r="G99" s="55"/>
      <c r="H99" s="56"/>
      <c r="I99" s="95"/>
      <c r="J99" s="55"/>
      <c r="K99" s="56"/>
      <c r="L99" s="57"/>
      <c r="S99" s="165"/>
      <c r="T99" s="165"/>
      <c r="U99" s="165"/>
      <c r="V99" s="165"/>
      <c r="W99" s="165"/>
      <c r="X99" s="165"/>
    </row>
    <row r="100" spans="1:12" ht="12.75">
      <c r="A100" s="269" t="s">
        <v>376</v>
      </c>
      <c r="B100" s="269"/>
      <c r="C100" s="269"/>
      <c r="D100" s="269"/>
      <c r="E100" s="269"/>
      <c r="F100" s="269"/>
      <c r="G100" s="269"/>
      <c r="H100" s="269"/>
      <c r="I100" s="269"/>
      <c r="J100" s="269"/>
      <c r="K100" s="269"/>
      <c r="L100" s="269"/>
    </row>
  </sheetData>
  <sheetProtection/>
  <mergeCells count="102">
    <mergeCell ref="A15:E15"/>
    <mergeCell ref="A16:E16"/>
    <mergeCell ref="A7:E7"/>
    <mergeCell ref="A8:E8"/>
    <mergeCell ref="A9:E9"/>
    <mergeCell ref="A10:E10"/>
    <mergeCell ref="A11:E11"/>
    <mergeCell ref="A12:E12"/>
    <mergeCell ref="A13:E13"/>
    <mergeCell ref="A14:E14"/>
    <mergeCell ref="A1:L1"/>
    <mergeCell ref="A2:L2"/>
    <mergeCell ref="J4:L4"/>
    <mergeCell ref="A6:E6"/>
    <mergeCell ref="G4:I4"/>
    <mergeCell ref="K3:L3"/>
    <mergeCell ref="A4:E5"/>
    <mergeCell ref="F4:F5"/>
    <mergeCell ref="A31:E31"/>
    <mergeCell ref="A32:E32"/>
    <mergeCell ref="A17:E17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28:E28"/>
    <mergeCell ref="A29:E29"/>
    <mergeCell ref="A30:E30"/>
    <mergeCell ref="A47:E47"/>
    <mergeCell ref="A48:E48"/>
    <mergeCell ref="A33:E33"/>
    <mergeCell ref="A34:E34"/>
    <mergeCell ref="A35:E35"/>
    <mergeCell ref="A36:E36"/>
    <mergeCell ref="A37:E37"/>
    <mergeCell ref="A38:E38"/>
    <mergeCell ref="A39:E39"/>
    <mergeCell ref="A40:E40"/>
    <mergeCell ref="A41:E41"/>
    <mergeCell ref="A42:E42"/>
    <mergeCell ref="A43:E43"/>
    <mergeCell ref="A44:E44"/>
    <mergeCell ref="A45:E45"/>
    <mergeCell ref="A46:E46"/>
    <mergeCell ref="A63:E63"/>
    <mergeCell ref="A64:E64"/>
    <mergeCell ref="A49:E49"/>
    <mergeCell ref="A50:E50"/>
    <mergeCell ref="A51:E51"/>
    <mergeCell ref="A52:E52"/>
    <mergeCell ref="A53:E53"/>
    <mergeCell ref="A54:E54"/>
    <mergeCell ref="A55:E55"/>
    <mergeCell ref="A56:E56"/>
    <mergeCell ref="A57:E57"/>
    <mergeCell ref="A58:E58"/>
    <mergeCell ref="A59:E59"/>
    <mergeCell ref="A60:E60"/>
    <mergeCell ref="A61:E61"/>
    <mergeCell ref="A62:E62"/>
    <mergeCell ref="A79:E79"/>
    <mergeCell ref="A80:E80"/>
    <mergeCell ref="A65:E65"/>
    <mergeCell ref="A66:E66"/>
    <mergeCell ref="A67:E67"/>
    <mergeCell ref="A68:E68"/>
    <mergeCell ref="A69:E69"/>
    <mergeCell ref="A70:E70"/>
    <mergeCell ref="A71:E71"/>
    <mergeCell ref="A72:E72"/>
    <mergeCell ref="A73:E73"/>
    <mergeCell ref="A74:E74"/>
    <mergeCell ref="A75:E75"/>
    <mergeCell ref="A76:E76"/>
    <mergeCell ref="A77:E77"/>
    <mergeCell ref="A78:E78"/>
    <mergeCell ref="A98:E98"/>
    <mergeCell ref="A99:E99"/>
    <mergeCell ref="A87:E87"/>
    <mergeCell ref="A88:E88"/>
    <mergeCell ref="A81:E81"/>
    <mergeCell ref="A82:E82"/>
    <mergeCell ref="A83:E83"/>
    <mergeCell ref="A84:E84"/>
    <mergeCell ref="A85:E85"/>
    <mergeCell ref="A86:E86"/>
    <mergeCell ref="A89:E89"/>
    <mergeCell ref="A90:E90"/>
    <mergeCell ref="A91:E91"/>
    <mergeCell ref="A92:E92"/>
    <mergeCell ref="A100:L100"/>
    <mergeCell ref="A93:E93"/>
    <mergeCell ref="A94:E94"/>
    <mergeCell ref="A95:E95"/>
    <mergeCell ref="A96:E96"/>
    <mergeCell ref="A97:E97"/>
  </mergeCells>
  <dataValidations count="1">
    <dataValidation allowBlank="1" sqref="A3:F65536 J43:K45 G100:L65536 L18:L99 G3:L6 G8:H15 J8:K15 G17:H17 J17:L17 G19:H23 J19:K23 G25:H32 J25:K32 G35:H37 G39:H41 J39:K41 J35:K37 G43:H45 G47:H49 J47:K49 G51:H53 J51:K53 G55:H56 J55:K56 G59:H61 J59:K61 L7:L16 G63:H65 J63:K65 G67:H73 J67:K73 G75:H77 J75:K77 G80:H81 J80:K81 A1:L2 G97:H99 J97:K99 G83:H86 J88:K95 G88:H95 J83:K86 M1:IV65536"/>
  </dataValidations>
  <printOptions/>
  <pageMargins left="0.75" right="0.75" top="1" bottom="1" header="0.5" footer="0.5"/>
  <pageSetup horizontalDpi="600" verticalDpi="600" orientation="portrait" paperSize="9" scale="73" r:id="rId1"/>
  <rowBreaks count="1" manualBreakCount="1">
    <brk id="56" max="255" man="1"/>
  </rowBreaks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>
  <dimension ref="A1:Z100"/>
  <sheetViews>
    <sheetView view="pageBreakPreview" zoomScale="110" zoomScaleSheetLayoutView="110" zoomScalePageLayoutView="0" workbookViewId="0" topLeftCell="A1">
      <pane xSplit="6" ySplit="6" topLeftCell="G7" activePane="bottomRight" state="frozen"/>
      <selection pane="topLeft" activeCell="F81" sqref="F81"/>
      <selection pane="topRight" activeCell="F81" sqref="F81"/>
      <selection pane="bottomLeft" activeCell="F81" sqref="F81"/>
      <selection pane="bottomRight" activeCell="I25" sqref="I25"/>
    </sheetView>
  </sheetViews>
  <sheetFormatPr defaultColWidth="9.140625" defaultRowHeight="12.75"/>
  <cols>
    <col min="1" max="5" width="9.140625" style="41" customWidth="1"/>
    <col min="6" max="6" width="9.28125" style="41" bestFit="1" customWidth="1"/>
    <col min="7" max="9" width="11.140625" style="41" customWidth="1"/>
    <col min="10" max="10" width="10.140625" style="41" bestFit="1" customWidth="1"/>
    <col min="11" max="12" width="11.421875" style="41" bestFit="1" customWidth="1"/>
    <col min="13" max="16384" width="9.140625" style="41" customWidth="1"/>
  </cols>
  <sheetData>
    <row r="1" spans="1:12" ht="15.75">
      <c r="A1" s="270" t="s">
        <v>375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</row>
    <row r="2" spans="1:12" ht="12" customHeight="1">
      <c r="A2" s="276" t="s">
        <v>402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</row>
    <row r="3" spans="1:12" ht="13.5" customHeight="1">
      <c r="A3" s="63"/>
      <c r="B3" s="64"/>
      <c r="C3" s="64"/>
      <c r="D3" s="65"/>
      <c r="E3" s="65"/>
      <c r="F3" s="65"/>
      <c r="G3" s="65"/>
      <c r="H3" s="65"/>
      <c r="I3" s="66"/>
      <c r="J3" s="66"/>
      <c r="K3" s="277" t="s">
        <v>58</v>
      </c>
      <c r="L3" s="277"/>
    </row>
    <row r="4" spans="1:12" ht="12.75" customHeight="1">
      <c r="A4" s="245" t="s">
        <v>2</v>
      </c>
      <c r="B4" s="246"/>
      <c r="C4" s="246"/>
      <c r="D4" s="246"/>
      <c r="E4" s="246"/>
      <c r="F4" s="245" t="s">
        <v>222</v>
      </c>
      <c r="G4" s="272" t="s">
        <v>372</v>
      </c>
      <c r="H4" s="273"/>
      <c r="I4" s="273"/>
      <c r="J4" s="245" t="s">
        <v>373</v>
      </c>
      <c r="K4" s="246"/>
      <c r="L4" s="246"/>
    </row>
    <row r="5" spans="1:12" ht="12.75">
      <c r="A5" s="246"/>
      <c r="B5" s="246"/>
      <c r="C5" s="246"/>
      <c r="D5" s="246"/>
      <c r="E5" s="246"/>
      <c r="F5" s="246"/>
      <c r="G5" s="44" t="s">
        <v>360</v>
      </c>
      <c r="H5" s="44" t="s">
        <v>361</v>
      </c>
      <c r="I5" s="44" t="s">
        <v>362</v>
      </c>
      <c r="J5" s="44" t="s">
        <v>360</v>
      </c>
      <c r="K5" s="44" t="s">
        <v>361</v>
      </c>
      <c r="L5" s="44" t="s">
        <v>362</v>
      </c>
    </row>
    <row r="6" spans="1:12" ht="12.75">
      <c r="A6" s="245">
        <v>1</v>
      </c>
      <c r="B6" s="245"/>
      <c r="C6" s="245"/>
      <c r="D6" s="245"/>
      <c r="E6" s="245"/>
      <c r="F6" s="45">
        <v>2</v>
      </c>
      <c r="G6" s="45">
        <v>3</v>
      </c>
      <c r="H6" s="45">
        <v>4</v>
      </c>
      <c r="I6" s="45" t="s">
        <v>56</v>
      </c>
      <c r="J6" s="45">
        <v>6</v>
      </c>
      <c r="K6" s="45">
        <v>7</v>
      </c>
      <c r="L6" s="45" t="s">
        <v>57</v>
      </c>
    </row>
    <row r="7" spans="1:26" ht="12.75">
      <c r="A7" s="252" t="s">
        <v>99</v>
      </c>
      <c r="B7" s="254"/>
      <c r="C7" s="254"/>
      <c r="D7" s="254"/>
      <c r="E7" s="255"/>
      <c r="F7" s="46">
        <v>124</v>
      </c>
      <c r="G7" s="81">
        <f>SUM(G8:G15)</f>
        <v>369275588.6891656</v>
      </c>
      <c r="H7" s="90">
        <f>SUM(H8:H15)</f>
        <v>982104290.9567379</v>
      </c>
      <c r="I7" s="94">
        <f>G7+H7</f>
        <v>1351379879.6459036</v>
      </c>
      <c r="J7" s="81">
        <f>SUM(J8:J15)</f>
        <v>414305407.50318176</v>
      </c>
      <c r="K7" s="90">
        <f>SUM(K8:K15)</f>
        <v>1086427791.9183533</v>
      </c>
      <c r="L7" s="80">
        <f>SUM(L8:L15)</f>
        <v>1500733199.4215348</v>
      </c>
      <c r="T7" s="119"/>
      <c r="U7" s="119"/>
      <c r="V7" s="119"/>
      <c r="W7" s="119"/>
      <c r="X7" s="119"/>
      <c r="Y7" s="119"/>
      <c r="Z7" s="119"/>
    </row>
    <row r="8" spans="1:26" ht="12.75">
      <c r="A8" s="247" t="s">
        <v>197</v>
      </c>
      <c r="B8" s="248"/>
      <c r="C8" s="248"/>
      <c r="D8" s="248"/>
      <c r="E8" s="249"/>
      <c r="F8" s="47">
        <v>125</v>
      </c>
      <c r="G8" s="96">
        <v>369222906.10831875</v>
      </c>
      <c r="H8" s="97">
        <v>1485579770.309611</v>
      </c>
      <c r="I8" s="50">
        <f aca="true" t="shared" si="0" ref="I8:I71">G8+H8</f>
        <v>1854802676.41793</v>
      </c>
      <c r="J8" s="96">
        <v>414318373.38022333</v>
      </c>
      <c r="K8" s="97">
        <v>1593453551.6457596</v>
      </c>
      <c r="L8" s="50">
        <f aca="true" t="shared" si="1" ref="L8:L71">+J8+K8</f>
        <v>2007771925.0259829</v>
      </c>
      <c r="T8" s="119"/>
      <c r="U8" s="119"/>
      <c r="V8" s="119"/>
      <c r="W8" s="119"/>
      <c r="X8" s="119"/>
      <c r="Y8" s="119"/>
      <c r="Z8" s="119"/>
    </row>
    <row r="9" spans="1:26" ht="12.75">
      <c r="A9" s="247" t="s">
        <v>198</v>
      </c>
      <c r="B9" s="248"/>
      <c r="C9" s="248"/>
      <c r="D9" s="248"/>
      <c r="E9" s="249"/>
      <c r="F9" s="47">
        <v>126</v>
      </c>
      <c r="G9" s="96">
        <v>0</v>
      </c>
      <c r="H9" s="97">
        <v>407225.63534652</v>
      </c>
      <c r="I9" s="50">
        <f t="shared" si="0"/>
        <v>407225.63534652</v>
      </c>
      <c r="J9" s="96">
        <v>0</v>
      </c>
      <c r="K9" s="97">
        <v>622086.1028205</v>
      </c>
      <c r="L9" s="50">
        <f t="shared" si="1"/>
        <v>622086.1028205</v>
      </c>
      <c r="T9" s="119"/>
      <c r="U9" s="119"/>
      <c r="V9" s="119"/>
      <c r="W9" s="119"/>
      <c r="X9" s="119"/>
      <c r="Y9" s="119"/>
      <c r="Z9" s="119"/>
    </row>
    <row r="10" spans="1:26" ht="25.5" customHeight="1">
      <c r="A10" s="247" t="s">
        <v>199</v>
      </c>
      <c r="B10" s="248"/>
      <c r="C10" s="248"/>
      <c r="D10" s="248"/>
      <c r="E10" s="249"/>
      <c r="F10" s="47">
        <v>127</v>
      </c>
      <c r="G10" s="96">
        <v>0</v>
      </c>
      <c r="H10" s="97">
        <v>-13147562.840809373</v>
      </c>
      <c r="I10" s="50">
        <f t="shared" si="0"/>
        <v>-13147562.840809373</v>
      </c>
      <c r="J10" s="96">
        <v>0</v>
      </c>
      <c r="K10" s="97">
        <v>11727659.366665075</v>
      </c>
      <c r="L10" s="50">
        <f t="shared" si="1"/>
        <v>11727659.366665075</v>
      </c>
      <c r="T10" s="119"/>
      <c r="U10" s="119"/>
      <c r="V10" s="119"/>
      <c r="W10" s="119"/>
      <c r="X10" s="119"/>
      <c r="Y10" s="119"/>
      <c r="Z10" s="119"/>
    </row>
    <row r="11" spans="1:26" ht="12.75">
      <c r="A11" s="247" t="s">
        <v>200</v>
      </c>
      <c r="B11" s="248"/>
      <c r="C11" s="248"/>
      <c r="D11" s="248"/>
      <c r="E11" s="249"/>
      <c r="F11" s="47">
        <v>128</v>
      </c>
      <c r="G11" s="96">
        <v>62387.913487</v>
      </c>
      <c r="H11" s="97">
        <v>-142137969.3122211</v>
      </c>
      <c r="I11" s="50">
        <f t="shared" si="0"/>
        <v>-142075581.39873412</v>
      </c>
      <c r="J11" s="96">
        <v>-148898.19425</v>
      </c>
      <c r="K11" s="97">
        <v>-197073608.27170733</v>
      </c>
      <c r="L11" s="50">
        <f t="shared" si="1"/>
        <v>-197222506.4659573</v>
      </c>
      <c r="T11" s="119"/>
      <c r="U11" s="119"/>
      <c r="V11" s="119"/>
      <c r="W11" s="119"/>
      <c r="X11" s="119"/>
      <c r="Y11" s="119"/>
      <c r="Z11" s="119"/>
    </row>
    <row r="12" spans="1:26" ht="12.75">
      <c r="A12" s="247" t="s">
        <v>201</v>
      </c>
      <c r="B12" s="248"/>
      <c r="C12" s="248"/>
      <c r="D12" s="248"/>
      <c r="E12" s="249"/>
      <c r="F12" s="47">
        <v>129</v>
      </c>
      <c r="G12" s="96">
        <v>0</v>
      </c>
      <c r="H12" s="97">
        <v>-1593281.8658295998</v>
      </c>
      <c r="I12" s="50">
        <f t="shared" si="0"/>
        <v>-1593281.8658295998</v>
      </c>
      <c r="J12" s="96">
        <v>0</v>
      </c>
      <c r="K12" s="97">
        <v>-3389674.97744182</v>
      </c>
      <c r="L12" s="50">
        <f>+J12+K12</f>
        <v>-3389674.97744182</v>
      </c>
      <c r="T12" s="119"/>
      <c r="U12" s="119"/>
      <c r="V12" s="119"/>
      <c r="W12" s="119"/>
      <c r="X12" s="119"/>
      <c r="Y12" s="119"/>
      <c r="Z12" s="119"/>
    </row>
    <row r="13" spans="1:26" ht="12.75">
      <c r="A13" s="247" t="s">
        <v>202</v>
      </c>
      <c r="B13" s="248"/>
      <c r="C13" s="248"/>
      <c r="D13" s="248"/>
      <c r="E13" s="249"/>
      <c r="F13" s="47">
        <v>130</v>
      </c>
      <c r="G13" s="96">
        <v>37584.55318479998</v>
      </c>
      <c r="H13" s="97">
        <v>-365823796.9575082</v>
      </c>
      <c r="I13" s="50">
        <f t="shared" si="0"/>
        <v>-365786212.4043234</v>
      </c>
      <c r="J13" s="96">
        <v>161328.34886941</v>
      </c>
      <c r="K13" s="97">
        <v>-386735589.7652553</v>
      </c>
      <c r="L13" s="50">
        <f t="shared" si="1"/>
        <v>-386574261.4163859</v>
      </c>
      <c r="T13" s="119"/>
      <c r="U13" s="119"/>
      <c r="V13" s="119"/>
      <c r="W13" s="119"/>
      <c r="X13" s="119"/>
      <c r="Y13" s="119"/>
      <c r="Z13" s="119"/>
    </row>
    <row r="14" spans="1:26" ht="12.75">
      <c r="A14" s="247" t="s">
        <v>203</v>
      </c>
      <c r="B14" s="248"/>
      <c r="C14" s="248"/>
      <c r="D14" s="248"/>
      <c r="E14" s="249"/>
      <c r="F14" s="47">
        <v>131</v>
      </c>
      <c r="G14" s="96">
        <v>-47289.885825</v>
      </c>
      <c r="H14" s="97">
        <v>18125318.248939037</v>
      </c>
      <c r="I14" s="50">
        <f t="shared" si="0"/>
        <v>18078028.363114037</v>
      </c>
      <c r="J14" s="96">
        <v>-25396.031661</v>
      </c>
      <c r="K14" s="97">
        <v>66266438.13999417</v>
      </c>
      <c r="L14" s="50">
        <f t="shared" si="1"/>
        <v>66241042.10833317</v>
      </c>
      <c r="T14" s="119"/>
      <c r="U14" s="119"/>
      <c r="V14" s="119"/>
      <c r="W14" s="119"/>
      <c r="X14" s="119"/>
      <c r="Y14" s="119"/>
      <c r="Z14" s="119"/>
    </row>
    <row r="15" spans="1:26" ht="12.75">
      <c r="A15" s="247" t="s">
        <v>243</v>
      </c>
      <c r="B15" s="248"/>
      <c r="C15" s="248"/>
      <c r="D15" s="248"/>
      <c r="E15" s="249"/>
      <c r="F15" s="47">
        <v>132</v>
      </c>
      <c r="G15" s="96">
        <v>0</v>
      </c>
      <c r="H15" s="97">
        <v>694587.7392095998</v>
      </c>
      <c r="I15" s="50">
        <f t="shared" si="0"/>
        <v>694587.7392095998</v>
      </c>
      <c r="J15" s="96">
        <v>0</v>
      </c>
      <c r="K15" s="97">
        <v>1556929.6775183403</v>
      </c>
      <c r="L15" s="50">
        <f t="shared" si="1"/>
        <v>1556929.6775183403</v>
      </c>
      <c r="T15" s="119"/>
      <c r="U15" s="119"/>
      <c r="V15" s="119"/>
      <c r="W15" s="119"/>
      <c r="X15" s="119"/>
      <c r="Y15" s="119"/>
      <c r="Z15" s="119"/>
    </row>
    <row r="16" spans="1:26" ht="24.75" customHeight="1">
      <c r="A16" s="250" t="s">
        <v>100</v>
      </c>
      <c r="B16" s="248"/>
      <c r="C16" s="248"/>
      <c r="D16" s="248"/>
      <c r="E16" s="249"/>
      <c r="F16" s="47">
        <v>133</v>
      </c>
      <c r="G16" s="79">
        <f>G17+G18+G22+G23+G24+G28+G29</f>
        <v>83500383.33916982</v>
      </c>
      <c r="H16" s="91">
        <f>H17+H18+H22+H23+H24+H28+H29</f>
        <v>151713458.4466283</v>
      </c>
      <c r="I16" s="50">
        <f t="shared" si="0"/>
        <v>235213841.78579813</v>
      </c>
      <c r="J16" s="79">
        <f>+J17+J18+J22+J23+J24+J28+J29</f>
        <v>75462807.97701912</v>
      </c>
      <c r="K16" s="91">
        <f>+K17+K18+K22+K23+K24+K28+K29</f>
        <v>241224372.04814786</v>
      </c>
      <c r="L16" s="50">
        <f>+L17+L18+L22+L23+L24+L28+L29</f>
        <v>316687180.02516705</v>
      </c>
      <c r="T16" s="119"/>
      <c r="U16" s="119"/>
      <c r="V16" s="119"/>
      <c r="W16" s="119"/>
      <c r="X16" s="119"/>
      <c r="Y16" s="119"/>
      <c r="Z16" s="119"/>
    </row>
    <row r="17" spans="1:26" ht="19.5" customHeight="1">
      <c r="A17" s="247" t="s">
        <v>220</v>
      </c>
      <c r="B17" s="248"/>
      <c r="C17" s="248"/>
      <c r="D17" s="248"/>
      <c r="E17" s="249"/>
      <c r="F17" s="47">
        <v>134</v>
      </c>
      <c r="G17" s="96">
        <v>0</v>
      </c>
      <c r="H17" s="97">
        <v>22228388.259999998</v>
      </c>
      <c r="I17" s="50">
        <f t="shared" si="0"/>
        <v>22228388.259999998</v>
      </c>
      <c r="J17" s="96">
        <v>72000</v>
      </c>
      <c r="K17" s="97">
        <v>22100183.93</v>
      </c>
      <c r="L17" s="50">
        <f t="shared" si="1"/>
        <v>22172183.93</v>
      </c>
      <c r="T17" s="119"/>
      <c r="U17" s="119"/>
      <c r="V17" s="119"/>
      <c r="W17" s="119"/>
      <c r="X17" s="119"/>
      <c r="Y17" s="119"/>
      <c r="Z17" s="119"/>
    </row>
    <row r="18" spans="1:26" ht="26.25" customHeight="1">
      <c r="A18" s="247" t="s">
        <v>205</v>
      </c>
      <c r="B18" s="248"/>
      <c r="C18" s="248"/>
      <c r="D18" s="248"/>
      <c r="E18" s="249"/>
      <c r="F18" s="47">
        <v>135</v>
      </c>
      <c r="G18" s="79">
        <f>SUM(G19:G21)</f>
        <v>19420.392</v>
      </c>
      <c r="H18" s="91">
        <f>SUM(H19:H21)</f>
        <v>34396993.66143501</v>
      </c>
      <c r="I18" s="50">
        <f t="shared" si="0"/>
        <v>34416414.053435005</v>
      </c>
      <c r="J18" s="79">
        <f>SUM(J19:J21)</f>
        <v>47964.410449999996</v>
      </c>
      <c r="K18" s="91">
        <f>SUM(K19:K21)</f>
        <v>115722612.63012199</v>
      </c>
      <c r="L18" s="50">
        <f>SUM(L19:L21)</f>
        <v>115770577.04057199</v>
      </c>
      <c r="T18" s="119"/>
      <c r="U18" s="119"/>
      <c r="V18" s="119"/>
      <c r="W18" s="119"/>
      <c r="X18" s="119"/>
      <c r="Y18" s="119"/>
      <c r="Z18" s="119"/>
    </row>
    <row r="19" spans="1:26" ht="12.75">
      <c r="A19" s="247" t="s">
        <v>244</v>
      </c>
      <c r="B19" s="248"/>
      <c r="C19" s="248"/>
      <c r="D19" s="248"/>
      <c r="E19" s="249"/>
      <c r="F19" s="47">
        <v>136</v>
      </c>
      <c r="G19" s="96">
        <v>19420.392</v>
      </c>
      <c r="H19" s="97">
        <v>34396993.66143501</v>
      </c>
      <c r="I19" s="50">
        <f t="shared" si="0"/>
        <v>34416414.053435005</v>
      </c>
      <c r="J19" s="96">
        <v>47964.410449999996</v>
      </c>
      <c r="K19" s="97">
        <v>39757733.470121995</v>
      </c>
      <c r="L19" s="50">
        <f t="shared" si="1"/>
        <v>39805697.88057199</v>
      </c>
      <c r="T19" s="119"/>
      <c r="U19" s="119"/>
      <c r="V19" s="119"/>
      <c r="W19" s="119"/>
      <c r="X19" s="119"/>
      <c r="Y19" s="119"/>
      <c r="Z19" s="119"/>
    </row>
    <row r="20" spans="1:26" ht="24" customHeight="1">
      <c r="A20" s="247" t="s">
        <v>54</v>
      </c>
      <c r="B20" s="248"/>
      <c r="C20" s="248"/>
      <c r="D20" s="248"/>
      <c r="E20" s="249"/>
      <c r="F20" s="47">
        <v>137</v>
      </c>
      <c r="G20" s="96">
        <v>0</v>
      </c>
      <c r="H20" s="97">
        <v>0</v>
      </c>
      <c r="I20" s="50">
        <f t="shared" si="0"/>
        <v>0</v>
      </c>
      <c r="J20" s="96">
        <v>0</v>
      </c>
      <c r="K20" s="97">
        <v>0</v>
      </c>
      <c r="L20" s="50">
        <f t="shared" si="1"/>
        <v>0</v>
      </c>
      <c r="T20" s="119"/>
      <c r="U20" s="119"/>
      <c r="V20" s="119"/>
      <c r="W20" s="119"/>
      <c r="X20" s="119"/>
      <c r="Y20" s="119"/>
      <c r="Z20" s="119"/>
    </row>
    <row r="21" spans="1:26" ht="12.75">
      <c r="A21" s="247" t="s">
        <v>245</v>
      </c>
      <c r="B21" s="248"/>
      <c r="C21" s="248"/>
      <c r="D21" s="248"/>
      <c r="E21" s="249"/>
      <c r="F21" s="47">
        <v>138</v>
      </c>
      <c r="G21" s="96">
        <v>0</v>
      </c>
      <c r="H21" s="97">
        <v>0</v>
      </c>
      <c r="I21" s="50">
        <f t="shared" si="0"/>
        <v>0</v>
      </c>
      <c r="J21" s="96">
        <v>0</v>
      </c>
      <c r="K21" s="97">
        <v>75964879.16</v>
      </c>
      <c r="L21" s="50">
        <f t="shared" si="1"/>
        <v>75964879.16</v>
      </c>
      <c r="T21" s="119"/>
      <c r="U21" s="119"/>
      <c r="V21" s="119"/>
      <c r="W21" s="119"/>
      <c r="X21" s="119"/>
      <c r="Y21" s="119"/>
      <c r="Z21" s="119"/>
    </row>
    <row r="22" spans="1:26" ht="12.75">
      <c r="A22" s="247" t="s">
        <v>246</v>
      </c>
      <c r="B22" s="248"/>
      <c r="C22" s="248"/>
      <c r="D22" s="248"/>
      <c r="E22" s="249"/>
      <c r="F22" s="47">
        <v>139</v>
      </c>
      <c r="G22" s="96">
        <v>61997627.397818014</v>
      </c>
      <c r="H22" s="97">
        <v>62716849.15598585</v>
      </c>
      <c r="I22" s="50">
        <f t="shared" si="0"/>
        <v>124714476.55380386</v>
      </c>
      <c r="J22" s="96">
        <v>61014143.391567916</v>
      </c>
      <c r="K22" s="97">
        <v>54648819.97002488</v>
      </c>
      <c r="L22" s="50">
        <f t="shared" si="1"/>
        <v>115662963.3615928</v>
      </c>
      <c r="T22" s="119"/>
      <c r="U22" s="119"/>
      <c r="V22" s="119"/>
      <c r="W22" s="119"/>
      <c r="X22" s="119"/>
      <c r="Y22" s="119"/>
      <c r="Z22" s="119"/>
    </row>
    <row r="23" spans="1:26" ht="20.25" customHeight="1">
      <c r="A23" s="247" t="s">
        <v>274</v>
      </c>
      <c r="B23" s="248"/>
      <c r="C23" s="248"/>
      <c r="D23" s="248"/>
      <c r="E23" s="249"/>
      <c r="F23" s="47">
        <v>140</v>
      </c>
      <c r="G23" s="96">
        <v>19478.038805000004</v>
      </c>
      <c r="H23" s="97">
        <v>2990942.7190536</v>
      </c>
      <c r="I23" s="50">
        <f t="shared" si="0"/>
        <v>3010420.7578586</v>
      </c>
      <c r="J23" s="96">
        <v>265148.9276</v>
      </c>
      <c r="K23" s="97">
        <v>18832136.292591013</v>
      </c>
      <c r="L23" s="50">
        <f t="shared" si="1"/>
        <v>19097285.220191013</v>
      </c>
      <c r="T23" s="119"/>
      <c r="U23" s="119"/>
      <c r="V23" s="119"/>
      <c r="W23" s="119"/>
      <c r="X23" s="119"/>
      <c r="Y23" s="119"/>
      <c r="Z23" s="119"/>
    </row>
    <row r="24" spans="1:26" ht="19.5" customHeight="1">
      <c r="A24" s="247" t="s">
        <v>101</v>
      </c>
      <c r="B24" s="248"/>
      <c r="C24" s="248"/>
      <c r="D24" s="248"/>
      <c r="E24" s="249"/>
      <c r="F24" s="47">
        <v>141</v>
      </c>
      <c r="G24" s="79">
        <f>SUM(G25:G27)</f>
        <v>20778360.183126006</v>
      </c>
      <c r="H24" s="91">
        <f>SUM(H25:H27)</f>
        <v>25600267.013704997</v>
      </c>
      <c r="I24" s="50">
        <f t="shared" si="0"/>
        <v>46378627.196831</v>
      </c>
      <c r="J24" s="79">
        <f>SUM(J25:J27)</f>
        <v>13510207.405449</v>
      </c>
      <c r="K24" s="91">
        <f>SUM(K25:K27)</f>
        <v>27111918.508852497</v>
      </c>
      <c r="L24" s="50">
        <f>SUM(L25:L27)</f>
        <v>40622125.9143015</v>
      </c>
      <c r="T24" s="119"/>
      <c r="U24" s="119"/>
      <c r="V24" s="119"/>
      <c r="W24" s="119"/>
      <c r="X24" s="119"/>
      <c r="Y24" s="119"/>
      <c r="Z24" s="119"/>
    </row>
    <row r="25" spans="1:26" ht="12.75">
      <c r="A25" s="247" t="s">
        <v>247</v>
      </c>
      <c r="B25" s="248"/>
      <c r="C25" s="248"/>
      <c r="D25" s="248"/>
      <c r="E25" s="249"/>
      <c r="F25" s="47">
        <v>142</v>
      </c>
      <c r="G25" s="96">
        <v>270356.493126</v>
      </c>
      <c r="H25" s="97">
        <v>274157.183705</v>
      </c>
      <c r="I25" s="50">
        <f t="shared" si="0"/>
        <v>544513.676831</v>
      </c>
      <c r="J25" s="96">
        <v>2171708.3154490003</v>
      </c>
      <c r="K25" s="97">
        <v>3679060.0388525</v>
      </c>
      <c r="L25" s="50">
        <f t="shared" si="1"/>
        <v>5850768.3543015</v>
      </c>
      <c r="T25" s="119"/>
      <c r="U25" s="119"/>
      <c r="V25" s="119"/>
      <c r="W25" s="119"/>
      <c r="X25" s="119"/>
      <c r="Y25" s="119"/>
      <c r="Z25" s="119"/>
    </row>
    <row r="26" spans="1:26" ht="12.75">
      <c r="A26" s="247" t="s">
        <v>248</v>
      </c>
      <c r="B26" s="248"/>
      <c r="C26" s="248"/>
      <c r="D26" s="248"/>
      <c r="E26" s="249"/>
      <c r="F26" s="47">
        <v>143</v>
      </c>
      <c r="G26" s="96">
        <v>20508003.690000005</v>
      </c>
      <c r="H26" s="97">
        <v>25326109.83</v>
      </c>
      <c r="I26" s="50">
        <f t="shared" si="0"/>
        <v>45834113.52</v>
      </c>
      <c r="J26" s="96">
        <v>11338499.09</v>
      </c>
      <c r="K26" s="97">
        <v>23432858.47</v>
      </c>
      <c r="L26" s="50">
        <f t="shared" si="1"/>
        <v>34771357.56</v>
      </c>
      <c r="T26" s="119"/>
      <c r="U26" s="119"/>
      <c r="V26" s="119"/>
      <c r="W26" s="119"/>
      <c r="X26" s="119"/>
      <c r="Y26" s="119"/>
      <c r="Z26" s="119"/>
    </row>
    <row r="27" spans="1:26" ht="12.75">
      <c r="A27" s="247" t="s">
        <v>7</v>
      </c>
      <c r="B27" s="248"/>
      <c r="C27" s="248"/>
      <c r="D27" s="248"/>
      <c r="E27" s="249"/>
      <c r="F27" s="47">
        <v>144</v>
      </c>
      <c r="G27" s="96">
        <v>0</v>
      </c>
      <c r="H27" s="97">
        <v>0</v>
      </c>
      <c r="I27" s="50">
        <f t="shared" si="0"/>
        <v>0</v>
      </c>
      <c r="J27" s="96">
        <v>0</v>
      </c>
      <c r="K27" s="97">
        <v>0</v>
      </c>
      <c r="L27" s="50">
        <f t="shared" si="1"/>
        <v>0</v>
      </c>
      <c r="T27" s="119"/>
      <c r="U27" s="119"/>
      <c r="V27" s="119"/>
      <c r="W27" s="119"/>
      <c r="X27" s="119"/>
      <c r="Y27" s="119"/>
      <c r="Z27" s="119"/>
    </row>
    <row r="28" spans="1:26" ht="12.75">
      <c r="A28" s="247" t="s">
        <v>8</v>
      </c>
      <c r="B28" s="248"/>
      <c r="C28" s="248"/>
      <c r="D28" s="248"/>
      <c r="E28" s="249"/>
      <c r="F28" s="47">
        <v>145</v>
      </c>
      <c r="G28" s="96">
        <v>0</v>
      </c>
      <c r="H28" s="97">
        <v>0</v>
      </c>
      <c r="I28" s="50">
        <f t="shared" si="0"/>
        <v>0</v>
      </c>
      <c r="J28" s="96">
        <v>0</v>
      </c>
      <c r="K28" s="97">
        <v>0</v>
      </c>
      <c r="L28" s="50">
        <f t="shared" si="1"/>
        <v>0</v>
      </c>
      <c r="T28" s="119"/>
      <c r="U28" s="119"/>
      <c r="V28" s="119"/>
      <c r="W28" s="119"/>
      <c r="X28" s="119"/>
      <c r="Y28" s="119"/>
      <c r="Z28" s="119"/>
    </row>
    <row r="29" spans="1:26" ht="12.75">
      <c r="A29" s="247" t="s">
        <v>9</v>
      </c>
      <c r="B29" s="248"/>
      <c r="C29" s="248"/>
      <c r="D29" s="248"/>
      <c r="E29" s="249"/>
      <c r="F29" s="47">
        <v>146</v>
      </c>
      <c r="G29" s="96">
        <v>685497.3274208</v>
      </c>
      <c r="H29" s="97">
        <v>3780017.636448871</v>
      </c>
      <c r="I29" s="50">
        <f t="shared" si="0"/>
        <v>4465514.96386967</v>
      </c>
      <c r="J29" s="96">
        <v>553343.8419522</v>
      </c>
      <c r="K29" s="97">
        <v>2808700.7165575004</v>
      </c>
      <c r="L29" s="50">
        <f t="shared" si="1"/>
        <v>3362044.5585097005</v>
      </c>
      <c r="T29" s="119"/>
      <c r="U29" s="119"/>
      <c r="V29" s="119"/>
      <c r="W29" s="119"/>
      <c r="X29" s="119"/>
      <c r="Y29" s="119"/>
      <c r="Z29" s="119"/>
    </row>
    <row r="30" spans="1:26" ht="12.75">
      <c r="A30" s="250" t="s">
        <v>10</v>
      </c>
      <c r="B30" s="248"/>
      <c r="C30" s="248"/>
      <c r="D30" s="248"/>
      <c r="E30" s="249"/>
      <c r="F30" s="47">
        <v>147</v>
      </c>
      <c r="G30" s="96">
        <v>525950.24</v>
      </c>
      <c r="H30" s="97">
        <v>17108305.182549052</v>
      </c>
      <c r="I30" s="50">
        <f t="shared" si="0"/>
        <v>17634255.42254905</v>
      </c>
      <c r="J30" s="96">
        <v>937006.35</v>
      </c>
      <c r="K30" s="97">
        <v>25663880.774466515</v>
      </c>
      <c r="L30" s="50">
        <f t="shared" si="1"/>
        <v>26600887.124466516</v>
      </c>
      <c r="T30" s="119"/>
      <c r="U30" s="119"/>
      <c r="V30" s="119"/>
      <c r="W30" s="119"/>
      <c r="X30" s="119"/>
      <c r="Y30" s="119"/>
      <c r="Z30" s="119"/>
    </row>
    <row r="31" spans="1:26" ht="21.75" customHeight="1">
      <c r="A31" s="250" t="s">
        <v>11</v>
      </c>
      <c r="B31" s="248"/>
      <c r="C31" s="248"/>
      <c r="D31" s="248"/>
      <c r="E31" s="249"/>
      <c r="F31" s="47">
        <v>148</v>
      </c>
      <c r="G31" s="96">
        <v>87854.4435952</v>
      </c>
      <c r="H31" s="97">
        <v>23770071.625843037</v>
      </c>
      <c r="I31" s="50">
        <f t="shared" si="0"/>
        <v>23857926.069438238</v>
      </c>
      <c r="J31" s="96">
        <v>89675.1463332</v>
      </c>
      <c r="K31" s="97">
        <v>23044992.90803031</v>
      </c>
      <c r="L31" s="50">
        <f t="shared" si="1"/>
        <v>23134668.054363508</v>
      </c>
      <c r="T31" s="119"/>
      <c r="U31" s="119"/>
      <c r="V31" s="119"/>
      <c r="W31" s="119"/>
      <c r="X31" s="119"/>
      <c r="Y31" s="119"/>
      <c r="Z31" s="119"/>
    </row>
    <row r="32" spans="1:26" ht="12.75">
      <c r="A32" s="250" t="s">
        <v>12</v>
      </c>
      <c r="B32" s="248"/>
      <c r="C32" s="248"/>
      <c r="D32" s="248"/>
      <c r="E32" s="249"/>
      <c r="F32" s="47">
        <v>149</v>
      </c>
      <c r="G32" s="96">
        <v>20215.4857816</v>
      </c>
      <c r="H32" s="97">
        <v>62760285.45380878</v>
      </c>
      <c r="I32" s="50">
        <f t="shared" si="0"/>
        <v>62780500.93959038</v>
      </c>
      <c r="J32" s="96">
        <v>211609.09105965</v>
      </c>
      <c r="K32" s="97">
        <v>57282482.158339836</v>
      </c>
      <c r="L32" s="50">
        <f t="shared" si="1"/>
        <v>57494091.24939948</v>
      </c>
      <c r="T32" s="119"/>
      <c r="U32" s="119"/>
      <c r="V32" s="119"/>
      <c r="W32" s="119"/>
      <c r="X32" s="119"/>
      <c r="Y32" s="119"/>
      <c r="Z32" s="119"/>
    </row>
    <row r="33" spans="1:26" ht="12.75">
      <c r="A33" s="250" t="s">
        <v>102</v>
      </c>
      <c r="B33" s="248"/>
      <c r="C33" s="248"/>
      <c r="D33" s="248"/>
      <c r="E33" s="249"/>
      <c r="F33" s="47">
        <v>150</v>
      </c>
      <c r="G33" s="79">
        <f>G34+G38</f>
        <v>-182936899.1201792</v>
      </c>
      <c r="H33" s="91">
        <f>H34+H38</f>
        <v>-571019569.3254743</v>
      </c>
      <c r="I33" s="50">
        <f t="shared" si="0"/>
        <v>-753956468.4456534</v>
      </c>
      <c r="J33" s="79">
        <f>+J34+J38</f>
        <v>-227487423.6568434</v>
      </c>
      <c r="K33" s="91">
        <f>+K34+K38</f>
        <v>-578994927.8535237</v>
      </c>
      <c r="L33" s="50">
        <f>+L34+L38</f>
        <v>-806482351.5103672</v>
      </c>
      <c r="T33" s="119"/>
      <c r="U33" s="119"/>
      <c r="V33" s="119"/>
      <c r="W33" s="119"/>
      <c r="X33" s="119"/>
      <c r="Y33" s="119"/>
      <c r="Z33" s="119"/>
    </row>
    <row r="34" spans="1:26" ht="12.75">
      <c r="A34" s="247" t="s">
        <v>103</v>
      </c>
      <c r="B34" s="248"/>
      <c r="C34" s="248"/>
      <c r="D34" s="248"/>
      <c r="E34" s="249"/>
      <c r="F34" s="47">
        <v>151</v>
      </c>
      <c r="G34" s="79">
        <f>SUM(G35:G37)</f>
        <v>-181576682.0358484</v>
      </c>
      <c r="H34" s="91">
        <f>SUM(H35:H37)</f>
        <v>-585529057.3609647</v>
      </c>
      <c r="I34" s="50">
        <f t="shared" si="0"/>
        <v>-767105739.396813</v>
      </c>
      <c r="J34" s="79">
        <f>SUM(J35:J37)</f>
        <v>-213898283.64475486</v>
      </c>
      <c r="K34" s="91">
        <f>SUM(K35:K37)</f>
        <v>-582610634.6120014</v>
      </c>
      <c r="L34" s="50">
        <f>SUM(L35:L37)</f>
        <v>-796508918.2567563</v>
      </c>
      <c r="T34" s="119"/>
      <c r="U34" s="119"/>
      <c r="V34" s="119"/>
      <c r="W34" s="119"/>
      <c r="X34" s="119"/>
      <c r="Y34" s="119"/>
      <c r="Z34" s="119"/>
    </row>
    <row r="35" spans="1:26" ht="12.75">
      <c r="A35" s="247" t="s">
        <v>13</v>
      </c>
      <c r="B35" s="248"/>
      <c r="C35" s="248"/>
      <c r="D35" s="248"/>
      <c r="E35" s="249"/>
      <c r="F35" s="47">
        <v>152</v>
      </c>
      <c r="G35" s="96">
        <v>-181576682.0358484</v>
      </c>
      <c r="H35" s="97">
        <v>-641588695.766609</v>
      </c>
      <c r="I35" s="50">
        <f t="shared" si="0"/>
        <v>-823165377.8024573</v>
      </c>
      <c r="J35" s="96">
        <v>-213936023.50093487</v>
      </c>
      <c r="K35" s="97">
        <v>-653559420.9609312</v>
      </c>
      <c r="L35" s="50">
        <f t="shared" si="1"/>
        <v>-867495444.461866</v>
      </c>
      <c r="T35" s="119"/>
      <c r="U35" s="119"/>
      <c r="V35" s="119"/>
      <c r="W35" s="119"/>
      <c r="X35" s="119"/>
      <c r="Y35" s="119"/>
      <c r="Z35" s="119"/>
    </row>
    <row r="36" spans="1:26" ht="12.75">
      <c r="A36" s="247" t="s">
        <v>14</v>
      </c>
      <c r="B36" s="248"/>
      <c r="C36" s="248"/>
      <c r="D36" s="248"/>
      <c r="E36" s="249"/>
      <c r="F36" s="47">
        <v>153</v>
      </c>
      <c r="G36" s="96">
        <v>0</v>
      </c>
      <c r="H36" s="97">
        <v>902693.8126126099</v>
      </c>
      <c r="I36" s="50">
        <f t="shared" si="0"/>
        <v>902693.8126126099</v>
      </c>
      <c r="J36" s="96">
        <v>0</v>
      </c>
      <c r="K36" s="97">
        <v>485821.4803906097</v>
      </c>
      <c r="L36" s="50">
        <f t="shared" si="1"/>
        <v>485821.4803906097</v>
      </c>
      <c r="T36" s="119"/>
      <c r="U36" s="119"/>
      <c r="V36" s="119"/>
      <c r="W36" s="119"/>
      <c r="X36" s="119"/>
      <c r="Y36" s="119"/>
      <c r="Z36" s="119"/>
    </row>
    <row r="37" spans="1:26" ht="12.75">
      <c r="A37" s="247" t="s">
        <v>15</v>
      </c>
      <c r="B37" s="248"/>
      <c r="C37" s="248"/>
      <c r="D37" s="248"/>
      <c r="E37" s="249"/>
      <c r="F37" s="47">
        <v>154</v>
      </c>
      <c r="G37" s="96">
        <v>0</v>
      </c>
      <c r="H37" s="97">
        <v>55156944.59303161</v>
      </c>
      <c r="I37" s="50">
        <f t="shared" si="0"/>
        <v>55156944.59303161</v>
      </c>
      <c r="J37" s="96">
        <v>37739.85618</v>
      </c>
      <c r="K37" s="97">
        <v>70462964.86853905</v>
      </c>
      <c r="L37" s="50">
        <f t="shared" si="1"/>
        <v>70500704.72471905</v>
      </c>
      <c r="T37" s="119"/>
      <c r="U37" s="119"/>
      <c r="V37" s="119"/>
      <c r="W37" s="119"/>
      <c r="X37" s="119"/>
      <c r="Y37" s="119"/>
      <c r="Z37" s="119"/>
    </row>
    <row r="38" spans="1:26" ht="12.75">
      <c r="A38" s="247" t="s">
        <v>104</v>
      </c>
      <c r="B38" s="248"/>
      <c r="C38" s="248"/>
      <c r="D38" s="248"/>
      <c r="E38" s="249"/>
      <c r="F38" s="47">
        <v>155</v>
      </c>
      <c r="G38" s="79">
        <f>SUM(G39:G41)</f>
        <v>-1360217.0843308002</v>
      </c>
      <c r="H38" s="91">
        <f>SUM(H39:H41)</f>
        <v>14509488.035490409</v>
      </c>
      <c r="I38" s="50">
        <f t="shared" si="0"/>
        <v>13149270.951159608</v>
      </c>
      <c r="J38" s="79">
        <f>SUM(J39:J41)</f>
        <v>-13589140.01208854</v>
      </c>
      <c r="K38" s="91">
        <f>SUM(K39:K41)</f>
        <v>3615706.7584776655</v>
      </c>
      <c r="L38" s="50">
        <f>SUM(L39:L41)</f>
        <v>-9973433.253610874</v>
      </c>
      <c r="T38" s="119"/>
      <c r="U38" s="119"/>
      <c r="V38" s="119"/>
      <c r="W38" s="119"/>
      <c r="X38" s="119"/>
      <c r="Y38" s="119"/>
      <c r="Z38" s="119"/>
    </row>
    <row r="39" spans="1:26" ht="12.75">
      <c r="A39" s="247" t="s">
        <v>16</v>
      </c>
      <c r="B39" s="248"/>
      <c r="C39" s="248"/>
      <c r="D39" s="248"/>
      <c r="E39" s="249"/>
      <c r="F39" s="47">
        <v>156</v>
      </c>
      <c r="G39" s="96">
        <v>-1360217.0843308002</v>
      </c>
      <c r="H39" s="97">
        <v>35539390.00543821</v>
      </c>
      <c r="I39" s="50">
        <f>G39+H39</f>
        <v>34179172.92110741</v>
      </c>
      <c r="J39" s="96">
        <v>-13589140.01208854</v>
      </c>
      <c r="K39" s="97">
        <v>17464510.79504867</v>
      </c>
      <c r="L39" s="50">
        <f t="shared" si="1"/>
        <v>3875370.78296013</v>
      </c>
      <c r="T39" s="119"/>
      <c r="U39" s="119"/>
      <c r="V39" s="119"/>
      <c r="W39" s="119"/>
      <c r="X39" s="119"/>
      <c r="Y39" s="119"/>
      <c r="Z39" s="119"/>
    </row>
    <row r="40" spans="1:26" ht="12.75">
      <c r="A40" s="247" t="s">
        <v>17</v>
      </c>
      <c r="B40" s="248"/>
      <c r="C40" s="248"/>
      <c r="D40" s="248"/>
      <c r="E40" s="249"/>
      <c r="F40" s="47">
        <v>157</v>
      </c>
      <c r="G40" s="96">
        <v>0</v>
      </c>
      <c r="H40" s="97">
        <v>445533.9824</v>
      </c>
      <c r="I40" s="50">
        <f>G40+H40</f>
        <v>445533.9824</v>
      </c>
      <c r="J40" s="96">
        <v>0</v>
      </c>
      <c r="K40" s="97">
        <v>332995.18</v>
      </c>
      <c r="L40" s="50">
        <f t="shared" si="1"/>
        <v>332995.18</v>
      </c>
      <c r="T40" s="119"/>
      <c r="U40" s="119"/>
      <c r="V40" s="119"/>
      <c r="W40" s="119"/>
      <c r="X40" s="119"/>
      <c r="Y40" s="119"/>
      <c r="Z40" s="119"/>
    </row>
    <row r="41" spans="1:26" ht="12.75">
      <c r="A41" s="247" t="s">
        <v>18</v>
      </c>
      <c r="B41" s="248"/>
      <c r="C41" s="248"/>
      <c r="D41" s="248"/>
      <c r="E41" s="249"/>
      <c r="F41" s="47">
        <v>158</v>
      </c>
      <c r="G41" s="96">
        <v>0</v>
      </c>
      <c r="H41" s="97">
        <v>-21475435.9523478</v>
      </c>
      <c r="I41" s="50">
        <f>G41+H41</f>
        <v>-21475435.9523478</v>
      </c>
      <c r="J41" s="96">
        <v>0</v>
      </c>
      <c r="K41" s="97">
        <v>-14181799.216571003</v>
      </c>
      <c r="L41" s="50">
        <f t="shared" si="1"/>
        <v>-14181799.216571003</v>
      </c>
      <c r="T41" s="119"/>
      <c r="U41" s="119"/>
      <c r="V41" s="119"/>
      <c r="W41" s="119"/>
      <c r="X41" s="119"/>
      <c r="Y41" s="119"/>
      <c r="Z41" s="119"/>
    </row>
    <row r="42" spans="1:26" ht="22.5" customHeight="1">
      <c r="A42" s="250" t="s">
        <v>105</v>
      </c>
      <c r="B42" s="248"/>
      <c r="C42" s="248"/>
      <c r="D42" s="248"/>
      <c r="E42" s="249"/>
      <c r="F42" s="47">
        <v>159</v>
      </c>
      <c r="G42" s="79">
        <f>G43+G46</f>
        <v>23963987.97476661</v>
      </c>
      <c r="H42" s="91">
        <f>H43+H46</f>
        <v>3426010.693062</v>
      </c>
      <c r="I42" s="50">
        <f t="shared" si="0"/>
        <v>27389998.66782861</v>
      </c>
      <c r="J42" s="79">
        <f>+J43+J46</f>
        <v>-35500670.129394755</v>
      </c>
      <c r="K42" s="91">
        <f>+K43+K46</f>
        <v>12583152.582119001</v>
      </c>
      <c r="L42" s="50">
        <f>+L43+L46</f>
        <v>-22917517.547275756</v>
      </c>
      <c r="T42" s="119"/>
      <c r="U42" s="119"/>
      <c r="V42" s="119"/>
      <c r="W42" s="119"/>
      <c r="X42" s="119"/>
      <c r="Y42" s="119"/>
      <c r="Z42" s="119"/>
    </row>
    <row r="43" spans="1:26" ht="21" customHeight="1">
      <c r="A43" s="247" t="s">
        <v>106</v>
      </c>
      <c r="B43" s="248"/>
      <c r="C43" s="248"/>
      <c r="D43" s="248"/>
      <c r="E43" s="249"/>
      <c r="F43" s="47">
        <v>160</v>
      </c>
      <c r="G43" s="79">
        <f>SUM(G44:G45)</f>
        <v>24505090.624766607</v>
      </c>
      <c r="H43" s="91">
        <f>SUM(H44:H45)</f>
        <v>0</v>
      </c>
      <c r="I43" s="50">
        <f t="shared" si="0"/>
        <v>24505090.624766607</v>
      </c>
      <c r="J43" s="79">
        <f>SUM(J44:J45)</f>
        <v>-35500670.129394755</v>
      </c>
      <c r="K43" s="91">
        <f>SUM(K44:K45)</f>
        <v>11889859.39</v>
      </c>
      <c r="L43" s="50">
        <f>SUM(L44:L45)</f>
        <v>-23610810.739394754</v>
      </c>
      <c r="T43" s="119"/>
      <c r="U43" s="119"/>
      <c r="V43" s="119"/>
      <c r="W43" s="119"/>
      <c r="X43" s="119"/>
      <c r="Y43" s="119"/>
      <c r="Z43" s="119"/>
    </row>
    <row r="44" spans="1:26" ht="12.75">
      <c r="A44" s="247" t="s">
        <v>19</v>
      </c>
      <c r="B44" s="248"/>
      <c r="C44" s="248"/>
      <c r="D44" s="248"/>
      <c r="E44" s="249"/>
      <c r="F44" s="47">
        <v>161</v>
      </c>
      <c r="G44" s="96">
        <v>24781625.214766607</v>
      </c>
      <c r="H44" s="97">
        <v>0</v>
      </c>
      <c r="I44" s="50">
        <f t="shared" si="0"/>
        <v>24781625.214766607</v>
      </c>
      <c r="J44" s="96">
        <v>-35500670.129394755</v>
      </c>
      <c r="K44" s="97">
        <v>12010837.32</v>
      </c>
      <c r="L44" s="50">
        <f t="shared" si="1"/>
        <v>-23489832.809394754</v>
      </c>
      <c r="T44" s="119"/>
      <c r="U44" s="119"/>
      <c r="V44" s="119"/>
      <c r="W44" s="119"/>
      <c r="X44" s="119"/>
      <c r="Y44" s="119"/>
      <c r="Z44" s="119"/>
    </row>
    <row r="45" spans="1:26" ht="12.75">
      <c r="A45" s="247" t="s">
        <v>20</v>
      </c>
      <c r="B45" s="248"/>
      <c r="C45" s="248"/>
      <c r="D45" s="248"/>
      <c r="E45" s="249"/>
      <c r="F45" s="47">
        <v>162</v>
      </c>
      <c r="G45" s="96">
        <v>-276534.59</v>
      </c>
      <c r="H45" s="97">
        <v>0</v>
      </c>
      <c r="I45" s="50">
        <f t="shared" si="0"/>
        <v>-276534.59</v>
      </c>
      <c r="J45" s="96">
        <v>0</v>
      </c>
      <c r="K45" s="97">
        <v>-120977.93</v>
      </c>
      <c r="L45" s="50">
        <f t="shared" si="1"/>
        <v>-120977.93</v>
      </c>
      <c r="T45" s="119"/>
      <c r="U45" s="119"/>
      <c r="V45" s="119"/>
      <c r="W45" s="119"/>
      <c r="X45" s="119"/>
      <c r="Y45" s="119"/>
      <c r="Z45" s="119"/>
    </row>
    <row r="46" spans="1:26" ht="21.75" customHeight="1">
      <c r="A46" s="247" t="s">
        <v>107</v>
      </c>
      <c r="B46" s="248"/>
      <c r="C46" s="248"/>
      <c r="D46" s="248"/>
      <c r="E46" s="249"/>
      <c r="F46" s="47">
        <v>163</v>
      </c>
      <c r="G46" s="79">
        <f>SUM(G47:G49)</f>
        <v>-541102.65</v>
      </c>
      <c r="H46" s="91">
        <f>SUM(H47:H49)</f>
        <v>3426010.693062</v>
      </c>
      <c r="I46" s="50">
        <f t="shared" si="0"/>
        <v>2884908.043062</v>
      </c>
      <c r="J46" s="79">
        <f>SUM(J47:J49)</f>
        <v>0</v>
      </c>
      <c r="K46" s="91">
        <f>SUM(K47:K49)</f>
        <v>693293.1921189998</v>
      </c>
      <c r="L46" s="50">
        <f>SUM(L47:L49)</f>
        <v>693293.1921189998</v>
      </c>
      <c r="T46" s="119"/>
      <c r="U46" s="119"/>
      <c r="V46" s="119"/>
      <c r="W46" s="119"/>
      <c r="X46" s="119"/>
      <c r="Y46" s="119"/>
      <c r="Z46" s="119"/>
    </row>
    <row r="47" spans="1:26" ht="12.75">
      <c r="A47" s="247" t="s">
        <v>21</v>
      </c>
      <c r="B47" s="248"/>
      <c r="C47" s="248"/>
      <c r="D47" s="248"/>
      <c r="E47" s="249"/>
      <c r="F47" s="47">
        <v>164</v>
      </c>
      <c r="G47" s="96">
        <v>-541102.65</v>
      </c>
      <c r="H47" s="97">
        <v>3426010.693062</v>
      </c>
      <c r="I47" s="50">
        <f t="shared" si="0"/>
        <v>2884908.043062</v>
      </c>
      <c r="J47" s="96">
        <v>0</v>
      </c>
      <c r="K47" s="97">
        <v>693293.1921189998</v>
      </c>
      <c r="L47" s="50">
        <f t="shared" si="1"/>
        <v>693293.1921189998</v>
      </c>
      <c r="T47" s="119"/>
      <c r="U47" s="119"/>
      <c r="V47" s="119"/>
      <c r="W47" s="119"/>
      <c r="X47" s="119"/>
      <c r="Y47" s="119"/>
      <c r="Z47" s="119"/>
    </row>
    <row r="48" spans="1:26" ht="12.75">
      <c r="A48" s="247" t="s">
        <v>22</v>
      </c>
      <c r="B48" s="248"/>
      <c r="C48" s="248"/>
      <c r="D48" s="248"/>
      <c r="E48" s="249"/>
      <c r="F48" s="47">
        <v>165</v>
      </c>
      <c r="G48" s="96"/>
      <c r="H48" s="97"/>
      <c r="I48" s="50">
        <f t="shared" si="0"/>
        <v>0</v>
      </c>
      <c r="J48" s="96">
        <v>0</v>
      </c>
      <c r="K48" s="97">
        <v>0</v>
      </c>
      <c r="L48" s="50">
        <f t="shared" si="1"/>
        <v>0</v>
      </c>
      <c r="T48" s="119"/>
      <c r="U48" s="119"/>
      <c r="V48" s="119"/>
      <c r="W48" s="119"/>
      <c r="X48" s="119"/>
      <c r="Y48" s="119"/>
      <c r="Z48" s="119"/>
    </row>
    <row r="49" spans="1:26" ht="12.75">
      <c r="A49" s="247" t="s">
        <v>23</v>
      </c>
      <c r="B49" s="248"/>
      <c r="C49" s="248"/>
      <c r="D49" s="248"/>
      <c r="E49" s="249"/>
      <c r="F49" s="47">
        <v>166</v>
      </c>
      <c r="G49" s="96">
        <v>0</v>
      </c>
      <c r="H49" s="97">
        <v>0</v>
      </c>
      <c r="I49" s="50">
        <f t="shared" si="0"/>
        <v>0</v>
      </c>
      <c r="J49" s="96">
        <v>0</v>
      </c>
      <c r="K49" s="97">
        <v>0</v>
      </c>
      <c r="L49" s="50">
        <f t="shared" si="1"/>
        <v>0</v>
      </c>
      <c r="T49" s="119"/>
      <c r="U49" s="119"/>
      <c r="V49" s="119"/>
      <c r="W49" s="119"/>
      <c r="X49" s="119"/>
      <c r="Y49" s="119"/>
      <c r="Z49" s="119"/>
    </row>
    <row r="50" spans="1:26" ht="21" customHeight="1">
      <c r="A50" s="250" t="s">
        <v>210</v>
      </c>
      <c r="B50" s="248"/>
      <c r="C50" s="248"/>
      <c r="D50" s="248"/>
      <c r="E50" s="249"/>
      <c r="F50" s="47">
        <v>167</v>
      </c>
      <c r="G50" s="79">
        <f>SUM(G51:G53)</f>
        <v>-145562081.420486</v>
      </c>
      <c r="H50" s="91">
        <f>SUM(H51:H53)</f>
        <v>0</v>
      </c>
      <c r="I50" s="50">
        <f t="shared" si="0"/>
        <v>-145562081.420486</v>
      </c>
      <c r="J50" s="79">
        <f>SUM(J51:J53)</f>
        <v>-94902376.555784</v>
      </c>
      <c r="K50" s="91">
        <f>SUM(K51:K53)</f>
        <v>0</v>
      </c>
      <c r="L50" s="50">
        <f>SUM(L51:L53)</f>
        <v>-94902376.555784</v>
      </c>
      <c r="T50" s="119"/>
      <c r="U50" s="119"/>
      <c r="V50" s="119"/>
      <c r="W50" s="119"/>
      <c r="X50" s="119"/>
      <c r="Y50" s="119"/>
      <c r="Z50" s="119"/>
    </row>
    <row r="51" spans="1:26" ht="12.75">
      <c r="A51" s="247" t="s">
        <v>24</v>
      </c>
      <c r="B51" s="248"/>
      <c r="C51" s="248"/>
      <c r="D51" s="248"/>
      <c r="E51" s="249"/>
      <c r="F51" s="47">
        <v>168</v>
      </c>
      <c r="G51" s="96">
        <v>-145562081.420486</v>
      </c>
      <c r="H51" s="97"/>
      <c r="I51" s="50">
        <f t="shared" si="0"/>
        <v>-145562081.420486</v>
      </c>
      <c r="J51" s="96">
        <v>-94902376.555784</v>
      </c>
      <c r="K51" s="97">
        <v>0</v>
      </c>
      <c r="L51" s="50">
        <f t="shared" si="1"/>
        <v>-94902376.555784</v>
      </c>
      <c r="T51" s="119"/>
      <c r="U51" s="119"/>
      <c r="V51" s="119"/>
      <c r="W51" s="119"/>
      <c r="X51" s="119"/>
      <c r="Y51" s="119"/>
      <c r="Z51" s="119"/>
    </row>
    <row r="52" spans="1:26" ht="12.75">
      <c r="A52" s="247" t="s">
        <v>25</v>
      </c>
      <c r="B52" s="248"/>
      <c r="C52" s="248"/>
      <c r="D52" s="248"/>
      <c r="E52" s="249"/>
      <c r="F52" s="47">
        <v>169</v>
      </c>
      <c r="G52" s="96"/>
      <c r="H52" s="97"/>
      <c r="I52" s="50">
        <f t="shared" si="0"/>
        <v>0</v>
      </c>
      <c r="J52" s="96">
        <v>0</v>
      </c>
      <c r="K52" s="97">
        <v>0</v>
      </c>
      <c r="L52" s="50">
        <f t="shared" si="1"/>
        <v>0</v>
      </c>
      <c r="T52" s="119"/>
      <c r="U52" s="119"/>
      <c r="V52" s="119"/>
      <c r="W52" s="119"/>
      <c r="X52" s="119"/>
      <c r="Y52" s="119"/>
      <c r="Z52" s="119"/>
    </row>
    <row r="53" spans="1:26" ht="12.75">
      <c r="A53" s="247" t="s">
        <v>26</v>
      </c>
      <c r="B53" s="248"/>
      <c r="C53" s="248"/>
      <c r="D53" s="248"/>
      <c r="E53" s="249"/>
      <c r="F53" s="47">
        <v>170</v>
      </c>
      <c r="G53" s="96"/>
      <c r="H53" s="97"/>
      <c r="I53" s="50">
        <f t="shared" si="0"/>
        <v>0</v>
      </c>
      <c r="J53" s="96">
        <v>0</v>
      </c>
      <c r="K53" s="97">
        <v>0</v>
      </c>
      <c r="L53" s="50">
        <f t="shared" si="1"/>
        <v>0</v>
      </c>
      <c r="T53" s="119"/>
      <c r="U53" s="119"/>
      <c r="V53" s="119"/>
      <c r="W53" s="119"/>
      <c r="X53" s="119"/>
      <c r="Y53" s="119"/>
      <c r="Z53" s="119"/>
    </row>
    <row r="54" spans="1:26" ht="21" customHeight="1">
      <c r="A54" s="250" t="s">
        <v>108</v>
      </c>
      <c r="B54" s="248"/>
      <c r="C54" s="248"/>
      <c r="D54" s="248"/>
      <c r="E54" s="249"/>
      <c r="F54" s="47">
        <v>171</v>
      </c>
      <c r="G54" s="79">
        <f>SUM(G55:G56)</f>
        <v>0</v>
      </c>
      <c r="H54" s="91">
        <f>SUM(H55:H56)</f>
        <v>-1643067.140198</v>
      </c>
      <c r="I54" s="50">
        <f t="shared" si="0"/>
        <v>-1643067.140198</v>
      </c>
      <c r="J54" s="79">
        <f>SUM(J55:J56)</f>
        <v>0</v>
      </c>
      <c r="K54" s="91">
        <f>SUM(K55:K56)</f>
        <v>-1246233.248432</v>
      </c>
      <c r="L54" s="50">
        <f>SUM(L55:L56)</f>
        <v>-1246233.248432</v>
      </c>
      <c r="T54" s="119"/>
      <c r="U54" s="119"/>
      <c r="V54" s="119"/>
      <c r="W54" s="119"/>
      <c r="X54" s="119"/>
      <c r="Y54" s="119"/>
      <c r="Z54" s="119"/>
    </row>
    <row r="55" spans="1:26" ht="13.5" customHeight="1">
      <c r="A55" s="247" t="s">
        <v>27</v>
      </c>
      <c r="B55" s="248"/>
      <c r="C55" s="248"/>
      <c r="D55" s="248"/>
      <c r="E55" s="249"/>
      <c r="F55" s="47">
        <v>172</v>
      </c>
      <c r="G55" s="96"/>
      <c r="H55" s="97">
        <v>-1283523.09</v>
      </c>
      <c r="I55" s="50">
        <f t="shared" si="0"/>
        <v>-1283523.09</v>
      </c>
      <c r="J55" s="96">
        <v>0</v>
      </c>
      <c r="K55" s="97">
        <v>-886408.13</v>
      </c>
      <c r="L55" s="50">
        <f t="shared" si="1"/>
        <v>-886408.13</v>
      </c>
      <c r="T55" s="119"/>
      <c r="U55" s="119"/>
      <c r="V55" s="119"/>
      <c r="W55" s="119"/>
      <c r="X55" s="119"/>
      <c r="Y55" s="119"/>
      <c r="Z55" s="119"/>
    </row>
    <row r="56" spans="1:26" ht="12.75">
      <c r="A56" s="247" t="s">
        <v>28</v>
      </c>
      <c r="B56" s="248"/>
      <c r="C56" s="248"/>
      <c r="D56" s="248"/>
      <c r="E56" s="249"/>
      <c r="F56" s="47">
        <v>173</v>
      </c>
      <c r="G56" s="96"/>
      <c r="H56" s="97">
        <v>-359544.050198</v>
      </c>
      <c r="I56" s="50">
        <f t="shared" si="0"/>
        <v>-359544.050198</v>
      </c>
      <c r="J56" s="96">
        <v>0</v>
      </c>
      <c r="K56" s="97">
        <v>-359825.118432</v>
      </c>
      <c r="L56" s="50">
        <f t="shared" si="1"/>
        <v>-359825.118432</v>
      </c>
      <c r="T56" s="119"/>
      <c r="U56" s="119"/>
      <c r="V56" s="119"/>
      <c r="W56" s="119"/>
      <c r="X56" s="119"/>
      <c r="Y56" s="119"/>
      <c r="Z56" s="119"/>
    </row>
    <row r="57" spans="1:26" ht="21" customHeight="1">
      <c r="A57" s="250" t="s">
        <v>109</v>
      </c>
      <c r="B57" s="248"/>
      <c r="C57" s="248"/>
      <c r="D57" s="248"/>
      <c r="E57" s="249"/>
      <c r="F57" s="47">
        <v>174</v>
      </c>
      <c r="G57" s="79">
        <f>G58+G62</f>
        <v>-69993712.7657778</v>
      </c>
      <c r="H57" s="91">
        <f>H58+H62</f>
        <v>-468493735.90586066</v>
      </c>
      <c r="I57" s="50">
        <f t="shared" si="0"/>
        <v>-538487448.6716385</v>
      </c>
      <c r="J57" s="79">
        <f>+J58+J62</f>
        <v>-64732802.67346331</v>
      </c>
      <c r="K57" s="91">
        <f>+K58+K62</f>
        <v>-495319329.26014084</v>
      </c>
      <c r="L57" s="50">
        <f>+L58+L62</f>
        <v>-560052131.9336042</v>
      </c>
      <c r="T57" s="119"/>
      <c r="U57" s="119"/>
      <c r="V57" s="119"/>
      <c r="W57" s="119"/>
      <c r="X57" s="119"/>
      <c r="Y57" s="119"/>
      <c r="Z57" s="119"/>
    </row>
    <row r="58" spans="1:26" ht="12.75">
      <c r="A58" s="247" t="s">
        <v>110</v>
      </c>
      <c r="B58" s="248"/>
      <c r="C58" s="248"/>
      <c r="D58" s="248"/>
      <c r="E58" s="249"/>
      <c r="F58" s="47">
        <v>175</v>
      </c>
      <c r="G58" s="79">
        <f>SUM(G59:G61)</f>
        <v>-39404597.4363702</v>
      </c>
      <c r="H58" s="91">
        <f>SUM(H59:H61)</f>
        <v>-214119691.45164436</v>
      </c>
      <c r="I58" s="50">
        <f t="shared" si="0"/>
        <v>-253524288.88801455</v>
      </c>
      <c r="J58" s="79">
        <f>SUM(J59:J61)</f>
        <v>-37529972.29163995</v>
      </c>
      <c r="K58" s="91">
        <f>SUM(K59:K61)</f>
        <v>-252163043.5393635</v>
      </c>
      <c r="L58" s="50">
        <f>SUM(L59:L61)</f>
        <v>-289693015.8310035</v>
      </c>
      <c r="T58" s="119"/>
      <c r="U58" s="119"/>
      <c r="V58" s="119"/>
      <c r="W58" s="119"/>
      <c r="X58" s="119"/>
      <c r="Y58" s="119"/>
      <c r="Z58" s="119"/>
    </row>
    <row r="59" spans="1:26" ht="12.75">
      <c r="A59" s="247" t="s">
        <v>29</v>
      </c>
      <c r="B59" s="248"/>
      <c r="C59" s="248"/>
      <c r="D59" s="248"/>
      <c r="E59" s="249"/>
      <c r="F59" s="47">
        <v>176</v>
      </c>
      <c r="G59" s="96">
        <v>-22744002.9107154</v>
      </c>
      <c r="H59" s="97">
        <v>-146791046.78211498</v>
      </c>
      <c r="I59" s="50">
        <f t="shared" si="0"/>
        <v>-169535049.69283038</v>
      </c>
      <c r="J59" s="96">
        <v>-20736674.98199916</v>
      </c>
      <c r="K59" s="97">
        <v>-207566188.27954778</v>
      </c>
      <c r="L59" s="50">
        <f t="shared" si="1"/>
        <v>-228302863.26154694</v>
      </c>
      <c r="T59" s="119"/>
      <c r="U59" s="119"/>
      <c r="V59" s="119"/>
      <c r="W59" s="119"/>
      <c r="X59" s="119"/>
      <c r="Y59" s="119"/>
      <c r="Z59" s="119"/>
    </row>
    <row r="60" spans="1:26" ht="12.75">
      <c r="A60" s="247" t="s">
        <v>30</v>
      </c>
      <c r="B60" s="248"/>
      <c r="C60" s="248"/>
      <c r="D60" s="248"/>
      <c r="E60" s="249"/>
      <c r="F60" s="47">
        <v>177</v>
      </c>
      <c r="G60" s="96">
        <v>-16660594.5256548</v>
      </c>
      <c r="H60" s="97">
        <v>-126600670.20052001</v>
      </c>
      <c r="I60" s="50">
        <f t="shared" si="0"/>
        <v>-143261264.7261748</v>
      </c>
      <c r="J60" s="96">
        <v>-16793297.309640788</v>
      </c>
      <c r="K60" s="97">
        <v>-138258934.89149198</v>
      </c>
      <c r="L60" s="50">
        <f t="shared" si="1"/>
        <v>-155052232.20113277</v>
      </c>
      <c r="T60" s="119"/>
      <c r="U60" s="119"/>
      <c r="V60" s="119"/>
      <c r="W60" s="119"/>
      <c r="X60" s="119"/>
      <c r="Y60" s="119"/>
      <c r="Z60" s="119"/>
    </row>
    <row r="61" spans="1:26" ht="12.75">
      <c r="A61" s="247" t="s">
        <v>31</v>
      </c>
      <c r="B61" s="248"/>
      <c r="C61" s="248"/>
      <c r="D61" s="248"/>
      <c r="E61" s="249"/>
      <c r="F61" s="47">
        <v>178</v>
      </c>
      <c r="G61" s="96">
        <v>0</v>
      </c>
      <c r="H61" s="97">
        <v>59272025.53099067</v>
      </c>
      <c r="I61" s="50">
        <f t="shared" si="0"/>
        <v>59272025.53099067</v>
      </c>
      <c r="J61" s="96">
        <v>0</v>
      </c>
      <c r="K61" s="97">
        <v>93662079.63167627</v>
      </c>
      <c r="L61" s="50">
        <f t="shared" si="1"/>
        <v>93662079.63167627</v>
      </c>
      <c r="T61" s="119"/>
      <c r="U61" s="119"/>
      <c r="V61" s="119"/>
      <c r="W61" s="119"/>
      <c r="X61" s="119"/>
      <c r="Y61" s="119"/>
      <c r="Z61" s="119"/>
    </row>
    <row r="62" spans="1:26" ht="24" customHeight="1">
      <c r="A62" s="247" t="s">
        <v>111</v>
      </c>
      <c r="B62" s="248"/>
      <c r="C62" s="248"/>
      <c r="D62" s="248"/>
      <c r="E62" s="249"/>
      <c r="F62" s="47">
        <v>179</v>
      </c>
      <c r="G62" s="79">
        <f>SUM(G63:G65)</f>
        <v>-30589115.32940759</v>
      </c>
      <c r="H62" s="91">
        <f>SUM(H63:H65)</f>
        <v>-254374044.45421633</v>
      </c>
      <c r="I62" s="50">
        <f t="shared" si="0"/>
        <v>-284963159.78362393</v>
      </c>
      <c r="J62" s="79">
        <f>SUM(J63:J65)</f>
        <v>-27202830.38182336</v>
      </c>
      <c r="K62" s="91">
        <f>SUM(K63:K65)</f>
        <v>-243156285.72077733</v>
      </c>
      <c r="L62" s="50">
        <f>SUM(L63:L65)</f>
        <v>-270359116.1026007</v>
      </c>
      <c r="T62" s="119"/>
      <c r="U62" s="119"/>
      <c r="V62" s="119"/>
      <c r="W62" s="119"/>
      <c r="X62" s="119"/>
      <c r="Y62" s="119"/>
      <c r="Z62" s="119"/>
    </row>
    <row r="63" spans="1:26" ht="12.75">
      <c r="A63" s="247" t="s">
        <v>32</v>
      </c>
      <c r="B63" s="248"/>
      <c r="C63" s="248"/>
      <c r="D63" s="248"/>
      <c r="E63" s="249"/>
      <c r="F63" s="47">
        <v>180</v>
      </c>
      <c r="G63" s="96">
        <v>-1057699.4725024</v>
      </c>
      <c r="H63" s="97">
        <v>-28678389.208632052</v>
      </c>
      <c r="I63" s="50">
        <f t="shared" si="0"/>
        <v>-29736088.68113445</v>
      </c>
      <c r="J63" s="96">
        <v>-1270383.0215198197</v>
      </c>
      <c r="K63" s="97">
        <v>-25734008.066772822</v>
      </c>
      <c r="L63" s="50">
        <f t="shared" si="1"/>
        <v>-27004391.088292643</v>
      </c>
      <c r="T63" s="119"/>
      <c r="U63" s="119"/>
      <c r="V63" s="119"/>
      <c r="W63" s="119"/>
      <c r="X63" s="119"/>
      <c r="Y63" s="119"/>
      <c r="Z63" s="119"/>
    </row>
    <row r="64" spans="1:26" ht="12.75">
      <c r="A64" s="247" t="s">
        <v>47</v>
      </c>
      <c r="B64" s="248"/>
      <c r="C64" s="248"/>
      <c r="D64" s="248"/>
      <c r="E64" s="249"/>
      <c r="F64" s="47">
        <v>181</v>
      </c>
      <c r="G64" s="96">
        <v>-12287251.800638001</v>
      </c>
      <c r="H64" s="97">
        <v>-89968807.95689973</v>
      </c>
      <c r="I64" s="50">
        <f t="shared" si="0"/>
        <v>-102256059.75753774</v>
      </c>
      <c r="J64" s="96">
        <v>-12410178.330537222</v>
      </c>
      <c r="K64" s="97">
        <v>-98739448.54950798</v>
      </c>
      <c r="L64" s="50">
        <f t="shared" si="1"/>
        <v>-111149626.8800452</v>
      </c>
      <c r="T64" s="119"/>
      <c r="U64" s="119"/>
      <c r="V64" s="119"/>
      <c r="W64" s="119"/>
      <c r="X64" s="119"/>
      <c r="Y64" s="119"/>
      <c r="Z64" s="119"/>
    </row>
    <row r="65" spans="1:26" ht="12.75">
      <c r="A65" s="247" t="s">
        <v>48</v>
      </c>
      <c r="B65" s="248"/>
      <c r="C65" s="248"/>
      <c r="D65" s="248"/>
      <c r="E65" s="249"/>
      <c r="F65" s="47">
        <v>182</v>
      </c>
      <c r="G65" s="96">
        <v>-17244164.05626719</v>
      </c>
      <c r="H65" s="97">
        <v>-135726847.28868455</v>
      </c>
      <c r="I65" s="50">
        <f t="shared" si="0"/>
        <v>-152971011.34495175</v>
      </c>
      <c r="J65" s="96">
        <v>-13522269.029766317</v>
      </c>
      <c r="K65" s="97">
        <v>-118682829.10449654</v>
      </c>
      <c r="L65" s="50">
        <f t="shared" si="1"/>
        <v>-132205098.13426286</v>
      </c>
      <c r="T65" s="119"/>
      <c r="U65" s="119"/>
      <c r="V65" s="119"/>
      <c r="W65" s="119"/>
      <c r="X65" s="119"/>
      <c r="Y65" s="119"/>
      <c r="Z65" s="119"/>
    </row>
    <row r="66" spans="1:26" ht="12.75">
      <c r="A66" s="250" t="s">
        <v>112</v>
      </c>
      <c r="B66" s="248"/>
      <c r="C66" s="248"/>
      <c r="D66" s="248"/>
      <c r="E66" s="249"/>
      <c r="F66" s="47">
        <v>183</v>
      </c>
      <c r="G66" s="79">
        <f>SUM(G67:G73)</f>
        <v>-47738446.0758728</v>
      </c>
      <c r="H66" s="91">
        <f>SUM(H67:H73)</f>
        <v>-80863476.7354028</v>
      </c>
      <c r="I66" s="50">
        <f t="shared" si="0"/>
        <v>-128601922.8112756</v>
      </c>
      <c r="J66" s="79">
        <f>+SUM(J67:J73)</f>
        <v>-46602762.7372786</v>
      </c>
      <c r="K66" s="91">
        <f>+SUM(K67:K73)</f>
        <v>-106023434.31760871</v>
      </c>
      <c r="L66" s="50">
        <f t="shared" si="1"/>
        <v>-152626197.05488732</v>
      </c>
      <c r="T66" s="119"/>
      <c r="U66" s="119"/>
      <c r="V66" s="119"/>
      <c r="W66" s="119"/>
      <c r="X66" s="119"/>
      <c r="Y66" s="119"/>
      <c r="Z66" s="119"/>
    </row>
    <row r="67" spans="1:26" ht="21" customHeight="1">
      <c r="A67" s="247" t="s">
        <v>221</v>
      </c>
      <c r="B67" s="248"/>
      <c r="C67" s="248"/>
      <c r="D67" s="248"/>
      <c r="E67" s="249"/>
      <c r="F67" s="47">
        <v>184</v>
      </c>
      <c r="G67" s="96">
        <v>0</v>
      </c>
      <c r="H67" s="97">
        <v>0</v>
      </c>
      <c r="I67" s="50">
        <f t="shared" si="0"/>
        <v>0</v>
      </c>
      <c r="J67" s="96">
        <v>0</v>
      </c>
      <c r="K67" s="97">
        <v>0</v>
      </c>
      <c r="L67" s="50">
        <f t="shared" si="1"/>
        <v>0</v>
      </c>
      <c r="T67" s="119"/>
      <c r="U67" s="119"/>
      <c r="V67" s="119"/>
      <c r="W67" s="119"/>
      <c r="X67" s="119"/>
      <c r="Y67" s="119"/>
      <c r="Z67" s="119"/>
    </row>
    <row r="68" spans="1:26" ht="12.75">
      <c r="A68" s="247" t="s">
        <v>49</v>
      </c>
      <c r="B68" s="248"/>
      <c r="C68" s="248"/>
      <c r="D68" s="248"/>
      <c r="E68" s="249"/>
      <c r="F68" s="47">
        <v>185</v>
      </c>
      <c r="G68" s="96">
        <v>-6653.84232</v>
      </c>
      <c r="H68" s="97">
        <v>-374567.2334111403</v>
      </c>
      <c r="I68" s="50">
        <f t="shared" si="0"/>
        <v>-381221.07573114027</v>
      </c>
      <c r="J68" s="96">
        <v>-12255.282799</v>
      </c>
      <c r="K68" s="97">
        <v>-150780.1081489306</v>
      </c>
      <c r="L68" s="50">
        <f t="shared" si="1"/>
        <v>-163035.3909479306</v>
      </c>
      <c r="T68" s="119"/>
      <c r="U68" s="119"/>
      <c r="V68" s="119"/>
      <c r="W68" s="119"/>
      <c r="X68" s="119"/>
      <c r="Y68" s="119"/>
      <c r="Z68" s="119"/>
    </row>
    <row r="69" spans="1:26" ht="12.75">
      <c r="A69" s="247" t="s">
        <v>206</v>
      </c>
      <c r="B69" s="248"/>
      <c r="C69" s="248"/>
      <c r="D69" s="248"/>
      <c r="E69" s="249"/>
      <c r="F69" s="47">
        <v>186</v>
      </c>
      <c r="G69" s="96">
        <v>-224096.2062376</v>
      </c>
      <c r="H69" s="97">
        <v>-96381.061568</v>
      </c>
      <c r="I69" s="50">
        <f t="shared" si="0"/>
        <v>-320477.2678056</v>
      </c>
      <c r="J69" s="96">
        <v>0</v>
      </c>
      <c r="K69" s="97">
        <v>-13607319.209999997</v>
      </c>
      <c r="L69" s="50">
        <f t="shared" si="1"/>
        <v>-13607319.209999997</v>
      </c>
      <c r="T69" s="119"/>
      <c r="U69" s="119"/>
      <c r="V69" s="119"/>
      <c r="W69" s="119"/>
      <c r="X69" s="119"/>
      <c r="Y69" s="119"/>
      <c r="Z69" s="119"/>
    </row>
    <row r="70" spans="1:26" ht="23.25" customHeight="1">
      <c r="A70" s="247" t="s">
        <v>254</v>
      </c>
      <c r="B70" s="248"/>
      <c r="C70" s="248"/>
      <c r="D70" s="248"/>
      <c r="E70" s="249"/>
      <c r="F70" s="47">
        <v>187</v>
      </c>
      <c r="G70" s="96">
        <v>-3756972.8899999997</v>
      </c>
      <c r="H70" s="97">
        <v>-5065929.530000001</v>
      </c>
      <c r="I70" s="50">
        <f t="shared" si="0"/>
        <v>-8822902.420000002</v>
      </c>
      <c r="J70" s="96">
        <v>-1604312.9500000002</v>
      </c>
      <c r="K70" s="97">
        <v>-4086961.4768265802</v>
      </c>
      <c r="L70" s="50">
        <f t="shared" si="1"/>
        <v>-5691274.42682658</v>
      </c>
      <c r="T70" s="119"/>
      <c r="U70" s="119"/>
      <c r="V70" s="119"/>
      <c r="W70" s="119"/>
      <c r="X70" s="119"/>
      <c r="Y70" s="119"/>
      <c r="Z70" s="119"/>
    </row>
    <row r="71" spans="1:26" ht="19.5" customHeight="1">
      <c r="A71" s="247" t="s">
        <v>255</v>
      </c>
      <c r="B71" s="248"/>
      <c r="C71" s="248"/>
      <c r="D71" s="248"/>
      <c r="E71" s="249"/>
      <c r="F71" s="47">
        <v>188</v>
      </c>
      <c r="G71" s="96">
        <v>-2845.75</v>
      </c>
      <c r="H71" s="97">
        <v>-1192552.9938731298</v>
      </c>
      <c r="I71" s="50">
        <f t="shared" si="0"/>
        <v>-1195398.7438731298</v>
      </c>
      <c r="J71" s="96">
        <v>-6356</v>
      </c>
      <c r="K71" s="97">
        <v>-488247.75258254004</v>
      </c>
      <c r="L71" s="50">
        <f t="shared" si="1"/>
        <v>-494603.75258254004</v>
      </c>
      <c r="T71" s="119"/>
      <c r="U71" s="119"/>
      <c r="V71" s="119"/>
      <c r="W71" s="119"/>
      <c r="X71" s="119"/>
      <c r="Y71" s="119"/>
      <c r="Z71" s="119"/>
    </row>
    <row r="72" spans="1:26" ht="12.75">
      <c r="A72" s="247" t="s">
        <v>257</v>
      </c>
      <c r="B72" s="248"/>
      <c r="C72" s="248"/>
      <c r="D72" s="248"/>
      <c r="E72" s="249"/>
      <c r="F72" s="47">
        <v>189</v>
      </c>
      <c r="G72" s="96">
        <v>-43228377.969815</v>
      </c>
      <c r="H72" s="97">
        <v>-35006822.64603352</v>
      </c>
      <c r="I72" s="50">
        <f aca="true" t="shared" si="2" ref="I72:I99">G72+H72</f>
        <v>-78235200.61584851</v>
      </c>
      <c r="J72" s="96">
        <v>-44505805.553076</v>
      </c>
      <c r="K72" s="97">
        <v>-22023939.845915</v>
      </c>
      <c r="L72" s="50">
        <f aca="true" t="shared" si="3" ref="L72:L97">+J72+K72</f>
        <v>-66529745.398991</v>
      </c>
      <c r="T72" s="119"/>
      <c r="U72" s="119"/>
      <c r="V72" s="119"/>
      <c r="W72" s="119"/>
      <c r="X72" s="119"/>
      <c r="Y72" s="119"/>
      <c r="Z72" s="119"/>
    </row>
    <row r="73" spans="1:26" ht="12.75">
      <c r="A73" s="247" t="s">
        <v>256</v>
      </c>
      <c r="B73" s="248"/>
      <c r="C73" s="248"/>
      <c r="D73" s="248"/>
      <c r="E73" s="249"/>
      <c r="F73" s="47">
        <v>190</v>
      </c>
      <c r="G73" s="96">
        <v>-519499.4175002001</v>
      </c>
      <c r="H73" s="97">
        <v>-39127223.27051701</v>
      </c>
      <c r="I73" s="50">
        <f t="shared" si="2"/>
        <v>-39646722.688017204</v>
      </c>
      <c r="J73" s="96">
        <v>-474032.95140359993</v>
      </c>
      <c r="K73" s="97">
        <v>-65666185.92413567</v>
      </c>
      <c r="L73" s="50">
        <f t="shared" si="3"/>
        <v>-66140218.87553927</v>
      </c>
      <c r="T73" s="119"/>
      <c r="U73" s="119"/>
      <c r="V73" s="119"/>
      <c r="W73" s="119"/>
      <c r="X73" s="119"/>
      <c r="Y73" s="119"/>
      <c r="Z73" s="119"/>
    </row>
    <row r="74" spans="1:26" ht="24.75" customHeight="1">
      <c r="A74" s="250" t="s">
        <v>113</v>
      </c>
      <c r="B74" s="248"/>
      <c r="C74" s="248"/>
      <c r="D74" s="248"/>
      <c r="E74" s="249"/>
      <c r="F74" s="47">
        <v>191</v>
      </c>
      <c r="G74" s="79">
        <f>SUM(G75:G76)</f>
        <v>-495102.885106</v>
      </c>
      <c r="H74" s="91">
        <f>SUM(H75:H76)</f>
        <v>-24150227.083738547</v>
      </c>
      <c r="I74" s="50">
        <f t="shared" si="2"/>
        <v>-24645329.968844548</v>
      </c>
      <c r="J74" s="79">
        <f>+SUM(J75:J76)</f>
        <v>-546654.476244</v>
      </c>
      <c r="K74" s="91">
        <f>+SUM(K75:K76)</f>
        <v>-24942800.38176434</v>
      </c>
      <c r="L74" s="50">
        <f>+SUM(L75:L76)</f>
        <v>-25489454.85800834</v>
      </c>
      <c r="T74" s="119"/>
      <c r="U74" s="119"/>
      <c r="V74" s="119"/>
      <c r="W74" s="119"/>
      <c r="X74" s="119"/>
      <c r="Y74" s="119"/>
      <c r="Z74" s="119"/>
    </row>
    <row r="75" spans="1:26" ht="12.75">
      <c r="A75" s="247" t="s">
        <v>50</v>
      </c>
      <c r="B75" s="248"/>
      <c r="C75" s="248"/>
      <c r="D75" s="248"/>
      <c r="E75" s="249"/>
      <c r="F75" s="47">
        <v>192</v>
      </c>
      <c r="G75" s="96">
        <v>0</v>
      </c>
      <c r="H75" s="97">
        <v>-521476.48022160004</v>
      </c>
      <c r="I75" s="50">
        <f t="shared" si="2"/>
        <v>-521476.48022160004</v>
      </c>
      <c r="J75" s="96">
        <v>0</v>
      </c>
      <c r="K75" s="97">
        <v>-533463.24426383</v>
      </c>
      <c r="L75" s="50">
        <f t="shared" si="3"/>
        <v>-533463.24426383</v>
      </c>
      <c r="T75" s="119"/>
      <c r="U75" s="119"/>
      <c r="V75" s="119"/>
      <c r="W75" s="119"/>
      <c r="X75" s="119"/>
      <c r="Y75" s="119"/>
      <c r="Z75" s="119"/>
    </row>
    <row r="76" spans="1:26" ht="12.75">
      <c r="A76" s="247" t="s">
        <v>51</v>
      </c>
      <c r="B76" s="248"/>
      <c r="C76" s="248"/>
      <c r="D76" s="248"/>
      <c r="E76" s="249"/>
      <c r="F76" s="47">
        <v>193</v>
      </c>
      <c r="G76" s="96">
        <v>-495102.885106</v>
      </c>
      <c r="H76" s="97">
        <v>-23628750.603516947</v>
      </c>
      <c r="I76" s="50">
        <f t="shared" si="2"/>
        <v>-24123853.48862295</v>
      </c>
      <c r="J76" s="96">
        <v>-546654.476244</v>
      </c>
      <c r="K76" s="97">
        <v>-24409337.13750051</v>
      </c>
      <c r="L76" s="50">
        <f t="shared" si="3"/>
        <v>-24955991.61374451</v>
      </c>
      <c r="T76" s="119"/>
      <c r="U76" s="119"/>
      <c r="V76" s="119"/>
      <c r="W76" s="119"/>
      <c r="X76" s="119"/>
      <c r="Y76" s="119"/>
      <c r="Z76" s="119"/>
    </row>
    <row r="77" spans="1:26" ht="12.75">
      <c r="A77" s="250" t="s">
        <v>59</v>
      </c>
      <c r="B77" s="248"/>
      <c r="C77" s="248"/>
      <c r="D77" s="248"/>
      <c r="E77" s="249"/>
      <c r="F77" s="47">
        <v>194</v>
      </c>
      <c r="G77" s="96">
        <v>-20171.286</v>
      </c>
      <c r="H77" s="97">
        <v>-729330.1923702101</v>
      </c>
      <c r="I77" s="50">
        <f t="shared" si="2"/>
        <v>-749501.47837021</v>
      </c>
      <c r="J77" s="96">
        <v>-3135.52668</v>
      </c>
      <c r="K77" s="97">
        <v>-900520.4841710002</v>
      </c>
      <c r="L77" s="50">
        <f t="shared" si="3"/>
        <v>-903656.0108510002</v>
      </c>
      <c r="T77" s="119"/>
      <c r="U77" s="119"/>
      <c r="V77" s="119"/>
      <c r="W77" s="119"/>
      <c r="X77" s="119"/>
      <c r="Y77" s="119"/>
      <c r="Z77" s="119"/>
    </row>
    <row r="78" spans="1:26" ht="48" customHeight="1">
      <c r="A78" s="250" t="s">
        <v>364</v>
      </c>
      <c r="B78" s="248"/>
      <c r="C78" s="248"/>
      <c r="D78" s="248"/>
      <c r="E78" s="249"/>
      <c r="F78" s="47">
        <v>195</v>
      </c>
      <c r="G78" s="79">
        <f>G7+G16+G30+G31+G32+G33+G42+G50+G54+G57+G66+G74+G77</f>
        <v>30627566.61905702</v>
      </c>
      <c r="H78" s="91">
        <f>H7+H16+H30+H31+H32+H33+H42+H50+H54+H57+H66+H74+H77</f>
        <v>93983015.9755844</v>
      </c>
      <c r="I78" s="50">
        <f t="shared" si="2"/>
        <v>124610582.59464142</v>
      </c>
      <c r="J78" s="79">
        <f>+J7+J16+J30+J31+J32+J33+J42+J50+J54+J57+J66+J74+J77</f>
        <v>21230680.311905716</v>
      </c>
      <c r="K78" s="91">
        <f>+K7+K16+K30+K31+K32+K33+K42+K50+K54+K57+K66+K74+K77</f>
        <v>238799426.84381607</v>
      </c>
      <c r="L78" s="50">
        <f t="shared" si="3"/>
        <v>260030107.15572178</v>
      </c>
      <c r="T78" s="119"/>
      <c r="U78" s="119"/>
      <c r="V78" s="119"/>
      <c r="W78" s="119"/>
      <c r="X78" s="119"/>
      <c r="Y78" s="119"/>
      <c r="Z78" s="119"/>
    </row>
    <row r="79" spans="1:26" ht="12.75">
      <c r="A79" s="250" t="s">
        <v>114</v>
      </c>
      <c r="B79" s="248"/>
      <c r="C79" s="248"/>
      <c r="D79" s="248"/>
      <c r="E79" s="249"/>
      <c r="F79" s="47">
        <v>196</v>
      </c>
      <c r="G79" s="79">
        <f>SUM(G80:G81)</f>
        <v>-5546724.44362402</v>
      </c>
      <c r="H79" s="91">
        <f>SUM(H80:H81)</f>
        <v>-17494842.344316386</v>
      </c>
      <c r="I79" s="50">
        <f t="shared" si="2"/>
        <v>-23041566.787940405</v>
      </c>
      <c r="J79" s="79">
        <f>+J80+J81</f>
        <v>-3844070.7551699993</v>
      </c>
      <c r="K79" s="91">
        <f>+K80+K81</f>
        <v>-41411252.26314582</v>
      </c>
      <c r="L79" s="50">
        <f t="shared" si="3"/>
        <v>-45255323.01831582</v>
      </c>
      <c r="T79" s="119"/>
      <c r="U79" s="119"/>
      <c r="V79" s="119"/>
      <c r="W79" s="119"/>
      <c r="X79" s="119"/>
      <c r="Y79" s="119"/>
      <c r="Z79" s="119"/>
    </row>
    <row r="80" spans="1:26" ht="12.75">
      <c r="A80" s="247" t="s">
        <v>52</v>
      </c>
      <c r="B80" s="248"/>
      <c r="C80" s="248"/>
      <c r="D80" s="248"/>
      <c r="E80" s="249"/>
      <c r="F80" s="47">
        <v>197</v>
      </c>
      <c r="G80" s="96">
        <v>-5546724.44362402</v>
      </c>
      <c r="H80" s="97">
        <v>-17538609.95207491</v>
      </c>
      <c r="I80" s="50">
        <f t="shared" si="2"/>
        <v>-23085334.39569893</v>
      </c>
      <c r="J80" s="96">
        <v>-3844070.7551699993</v>
      </c>
      <c r="K80" s="97">
        <v>-41593239.26511281</v>
      </c>
      <c r="L80" s="50">
        <f t="shared" si="3"/>
        <v>-45437310.02028281</v>
      </c>
      <c r="T80" s="119"/>
      <c r="U80" s="119"/>
      <c r="V80" s="119"/>
      <c r="W80" s="119"/>
      <c r="X80" s="119"/>
      <c r="Y80" s="119"/>
      <c r="Z80" s="119"/>
    </row>
    <row r="81" spans="1:26" ht="12.75">
      <c r="A81" s="247" t="s">
        <v>53</v>
      </c>
      <c r="B81" s="248"/>
      <c r="C81" s="248"/>
      <c r="D81" s="248"/>
      <c r="E81" s="249"/>
      <c r="F81" s="47">
        <v>198</v>
      </c>
      <c r="G81" s="96">
        <v>0</v>
      </c>
      <c r="H81" s="97">
        <v>43767.60775852541</v>
      </c>
      <c r="I81" s="50">
        <f t="shared" si="2"/>
        <v>43767.60775852541</v>
      </c>
      <c r="J81" s="96">
        <v>0</v>
      </c>
      <c r="K81" s="97">
        <v>181987.00196699344</v>
      </c>
      <c r="L81" s="50">
        <f t="shared" si="3"/>
        <v>181987.00196699344</v>
      </c>
      <c r="T81" s="119"/>
      <c r="U81" s="119"/>
      <c r="V81" s="119"/>
      <c r="W81" s="119"/>
      <c r="X81" s="119"/>
      <c r="Y81" s="119"/>
      <c r="Z81" s="119"/>
    </row>
    <row r="82" spans="1:26" ht="21" customHeight="1">
      <c r="A82" s="250" t="s">
        <v>208</v>
      </c>
      <c r="B82" s="248"/>
      <c r="C82" s="248"/>
      <c r="D82" s="248"/>
      <c r="E82" s="249"/>
      <c r="F82" s="47">
        <v>199</v>
      </c>
      <c r="G82" s="79">
        <f>G78+G79</f>
        <v>25080842.175433</v>
      </c>
      <c r="H82" s="91">
        <f>H78+H79</f>
        <v>76488173.63126802</v>
      </c>
      <c r="I82" s="50">
        <f>G82+H82</f>
        <v>101569015.80670102</v>
      </c>
      <c r="J82" s="79">
        <f>J78+J79</f>
        <v>17386609.556735717</v>
      </c>
      <c r="K82" s="91">
        <f>K78+K79</f>
        <v>197388174.58067024</v>
      </c>
      <c r="L82" s="50">
        <f t="shared" si="3"/>
        <v>214774784.13740596</v>
      </c>
      <c r="T82" s="119"/>
      <c r="U82" s="119"/>
      <c r="V82" s="119"/>
      <c r="W82" s="119"/>
      <c r="X82" s="119"/>
      <c r="Y82" s="119"/>
      <c r="Z82" s="119"/>
    </row>
    <row r="83" spans="1:26" ht="12.75">
      <c r="A83" s="250" t="s">
        <v>258</v>
      </c>
      <c r="B83" s="251"/>
      <c r="C83" s="251"/>
      <c r="D83" s="251"/>
      <c r="E83" s="268"/>
      <c r="F83" s="47">
        <v>200</v>
      </c>
      <c r="G83" s="79">
        <v>25143473.924642</v>
      </c>
      <c r="H83" s="91">
        <v>76151897.14538474</v>
      </c>
      <c r="I83" s="50">
        <f t="shared" si="2"/>
        <v>101295371.07002674</v>
      </c>
      <c r="J83" s="79">
        <v>17397413.002700046</v>
      </c>
      <c r="K83" s="91">
        <v>197221564.194492</v>
      </c>
      <c r="L83" s="50">
        <f t="shared" si="3"/>
        <v>214618977.19719207</v>
      </c>
      <c r="T83" s="119"/>
      <c r="U83" s="119"/>
      <c r="V83" s="119"/>
      <c r="W83" s="119"/>
      <c r="X83" s="119"/>
      <c r="Y83" s="119"/>
      <c r="Z83" s="119"/>
    </row>
    <row r="84" spans="1:26" ht="12.75">
      <c r="A84" s="250" t="s">
        <v>259</v>
      </c>
      <c r="B84" s="251"/>
      <c r="C84" s="251"/>
      <c r="D84" s="251"/>
      <c r="E84" s="268"/>
      <c r="F84" s="47">
        <v>201</v>
      </c>
      <c r="G84" s="96">
        <v>-62631.749209024245</v>
      </c>
      <c r="H84" s="97">
        <v>336276.985883337</v>
      </c>
      <c r="I84" s="50">
        <f t="shared" si="2"/>
        <v>273645.23667431273</v>
      </c>
      <c r="J84" s="96">
        <v>-10803.4459643846</v>
      </c>
      <c r="K84" s="97">
        <v>166611.386177991</v>
      </c>
      <c r="L84" s="50">
        <f t="shared" si="3"/>
        <v>155807.9402136064</v>
      </c>
      <c r="T84" s="119"/>
      <c r="U84" s="119"/>
      <c r="V84" s="119"/>
      <c r="W84" s="119"/>
      <c r="X84" s="119"/>
      <c r="Y84" s="119"/>
      <c r="Z84" s="119"/>
    </row>
    <row r="85" spans="1:26" ht="12.75">
      <c r="A85" s="250" t="s">
        <v>264</v>
      </c>
      <c r="B85" s="251"/>
      <c r="C85" s="251"/>
      <c r="D85" s="251"/>
      <c r="E85" s="251"/>
      <c r="F85" s="47">
        <v>202</v>
      </c>
      <c r="G85" s="79">
        <f>+G7+G16+G30+G31+G32+G81</f>
        <v>453409992.1977122</v>
      </c>
      <c r="H85" s="91">
        <f>+H7+H16+H30+H31+H32+H81</f>
        <v>1237500179.2733254</v>
      </c>
      <c r="I85" s="50">
        <f t="shared" si="2"/>
        <v>1690910171.4710376</v>
      </c>
      <c r="J85" s="79">
        <f>+J7+J16+J30+J31+J32+J81</f>
        <v>491006506.06759375</v>
      </c>
      <c r="K85" s="91">
        <f>+K7+K16+K30+K31+K32+K81</f>
        <v>1433825506.8093047</v>
      </c>
      <c r="L85" s="126">
        <f t="shared" si="3"/>
        <v>1924832012.8768985</v>
      </c>
      <c r="T85" s="119"/>
      <c r="U85" s="119"/>
      <c r="V85" s="119"/>
      <c r="W85" s="119"/>
      <c r="X85" s="119"/>
      <c r="Y85" s="119"/>
      <c r="Z85" s="119"/>
    </row>
    <row r="86" spans="1:26" ht="12.75">
      <c r="A86" s="250" t="s">
        <v>265</v>
      </c>
      <c r="B86" s="251"/>
      <c r="C86" s="251"/>
      <c r="D86" s="251"/>
      <c r="E86" s="251"/>
      <c r="F86" s="47">
        <v>203</v>
      </c>
      <c r="G86" s="79">
        <f>+G33+G42+G50+G54+G57+G66+G74+G77+G80</f>
        <v>-428329150.0222792</v>
      </c>
      <c r="H86" s="91">
        <f>+H33+H42+H50+H54+H57+H66+H74+H77+H80</f>
        <v>-1161012005.6420574</v>
      </c>
      <c r="I86" s="50">
        <f t="shared" si="2"/>
        <v>-1589341155.6643367</v>
      </c>
      <c r="J86" s="79">
        <f>+J33+J42+J50+J54+J57+J66+J74+J77+J80</f>
        <v>-473619896.51085794</v>
      </c>
      <c r="K86" s="91">
        <f>+K33+K42+K50+K54+K57+K66+K74+K77+K80</f>
        <v>-1236437332.2286344</v>
      </c>
      <c r="L86" s="126">
        <f t="shared" si="3"/>
        <v>-1710057228.7394924</v>
      </c>
      <c r="T86" s="119"/>
      <c r="U86" s="119"/>
      <c r="V86" s="119"/>
      <c r="W86" s="119"/>
      <c r="X86" s="119"/>
      <c r="Y86" s="119"/>
      <c r="Z86" s="119"/>
    </row>
    <row r="87" spans="1:26" ht="12.75">
      <c r="A87" s="250" t="s">
        <v>209</v>
      </c>
      <c r="B87" s="248"/>
      <c r="C87" s="248"/>
      <c r="D87" s="248"/>
      <c r="E87" s="248"/>
      <c r="F87" s="47">
        <v>204</v>
      </c>
      <c r="G87" s="96">
        <f>SUM(G88:G94)-G95</f>
        <v>-921410.9137151878</v>
      </c>
      <c r="H87" s="97">
        <f>SUM(H88:H94)-H95</f>
        <v>16150193.0381482</v>
      </c>
      <c r="I87" s="50">
        <f t="shared" si="2"/>
        <v>15228782.124433013</v>
      </c>
      <c r="J87" s="96">
        <f>J88+J89+J90+J91+J92+J93+J94-J95</f>
        <v>-20243238.654100347</v>
      </c>
      <c r="K87" s="97">
        <f>+K88+K89+K90+K91+K92+K93+K94-K95</f>
        <v>1915099.9402478142</v>
      </c>
      <c r="L87" s="50">
        <f t="shared" si="3"/>
        <v>-18328138.713852532</v>
      </c>
      <c r="T87" s="119"/>
      <c r="U87" s="119"/>
      <c r="V87" s="119"/>
      <c r="W87" s="119"/>
      <c r="X87" s="119"/>
      <c r="Y87" s="119"/>
      <c r="Z87" s="119"/>
    </row>
    <row r="88" spans="1:26" ht="19.5" customHeight="1">
      <c r="A88" s="247" t="s">
        <v>266</v>
      </c>
      <c r="B88" s="248"/>
      <c r="C88" s="248"/>
      <c r="D88" s="248"/>
      <c r="E88" s="248"/>
      <c r="F88" s="47">
        <v>205</v>
      </c>
      <c r="G88" s="79">
        <v>-1049293.053715183</v>
      </c>
      <c r="H88" s="91">
        <v>-2522885.403331825</v>
      </c>
      <c r="I88" s="50">
        <f t="shared" si="2"/>
        <v>-3572178.457047008</v>
      </c>
      <c r="J88" s="79">
        <v>-1193317.9841003488</v>
      </c>
      <c r="K88" s="91">
        <v>-2216198.5389471203</v>
      </c>
      <c r="L88" s="50">
        <f t="shared" si="3"/>
        <v>-3409516.523047469</v>
      </c>
      <c r="T88" s="119"/>
      <c r="U88" s="119"/>
      <c r="V88" s="119"/>
      <c r="W88" s="119"/>
      <c r="X88" s="119"/>
      <c r="Y88" s="119"/>
      <c r="Z88" s="119"/>
    </row>
    <row r="89" spans="1:26" ht="23.25" customHeight="1">
      <c r="A89" s="247" t="s">
        <v>267</v>
      </c>
      <c r="B89" s="248"/>
      <c r="C89" s="248"/>
      <c r="D89" s="248"/>
      <c r="E89" s="248"/>
      <c r="F89" s="47">
        <v>206</v>
      </c>
      <c r="G89" s="79">
        <v>155953.8299999945</v>
      </c>
      <c r="H89" s="91">
        <v>24695874.751680024</v>
      </c>
      <c r="I89" s="50">
        <f t="shared" si="2"/>
        <v>24851828.58168002</v>
      </c>
      <c r="J89" s="79">
        <v>-23231610.569999997</v>
      </c>
      <c r="K89" s="91">
        <v>5064664.363823716</v>
      </c>
      <c r="L89" s="50">
        <f t="shared" si="3"/>
        <v>-18166946.20617628</v>
      </c>
      <c r="T89" s="119"/>
      <c r="U89" s="119"/>
      <c r="V89" s="119"/>
      <c r="W89" s="119"/>
      <c r="X89" s="119"/>
      <c r="Y89" s="119"/>
      <c r="Z89" s="119"/>
    </row>
    <row r="90" spans="1:26" ht="21.75" customHeight="1">
      <c r="A90" s="247" t="s">
        <v>268</v>
      </c>
      <c r="B90" s="248"/>
      <c r="C90" s="248"/>
      <c r="D90" s="248"/>
      <c r="E90" s="248"/>
      <c r="F90" s="47">
        <v>207</v>
      </c>
      <c r="G90" s="96">
        <v>0</v>
      </c>
      <c r="H90" s="97">
        <v>0</v>
      </c>
      <c r="I90" s="50">
        <f t="shared" si="2"/>
        <v>0</v>
      </c>
      <c r="J90" s="96">
        <v>0</v>
      </c>
      <c r="K90" s="97">
        <v>0</v>
      </c>
      <c r="L90" s="50">
        <f t="shared" si="3"/>
        <v>0</v>
      </c>
      <c r="T90" s="119"/>
      <c r="U90" s="119"/>
      <c r="V90" s="119"/>
      <c r="W90" s="119"/>
      <c r="X90" s="119"/>
      <c r="Y90" s="119"/>
      <c r="Z90" s="119"/>
    </row>
    <row r="91" spans="1:26" ht="21" customHeight="1">
      <c r="A91" s="247" t="s">
        <v>269</v>
      </c>
      <c r="B91" s="248"/>
      <c r="C91" s="248"/>
      <c r="D91" s="248"/>
      <c r="E91" s="248"/>
      <c r="F91" s="47">
        <v>208</v>
      </c>
      <c r="G91" s="79">
        <v>0</v>
      </c>
      <c r="H91" s="91">
        <v>0</v>
      </c>
      <c r="I91" s="50">
        <f t="shared" si="2"/>
        <v>0</v>
      </c>
      <c r="J91" s="79">
        <v>0</v>
      </c>
      <c r="K91" s="91">
        <v>0</v>
      </c>
      <c r="L91" s="50">
        <f t="shared" si="3"/>
        <v>0</v>
      </c>
      <c r="T91" s="119"/>
      <c r="U91" s="119"/>
      <c r="V91" s="119"/>
      <c r="W91" s="119"/>
      <c r="X91" s="119"/>
      <c r="Y91" s="119"/>
      <c r="Z91" s="119"/>
    </row>
    <row r="92" spans="1:26" ht="12.75">
      <c r="A92" s="247" t="s">
        <v>270</v>
      </c>
      <c r="B92" s="248"/>
      <c r="C92" s="248"/>
      <c r="D92" s="248"/>
      <c r="E92" s="248"/>
      <c r="F92" s="47">
        <v>209</v>
      </c>
      <c r="G92" s="79">
        <v>0</v>
      </c>
      <c r="H92" s="91">
        <v>0</v>
      </c>
      <c r="I92" s="50">
        <f t="shared" si="2"/>
        <v>0</v>
      </c>
      <c r="J92" s="79">
        <v>0</v>
      </c>
      <c r="K92" s="91">
        <v>0</v>
      </c>
      <c r="L92" s="50">
        <f t="shared" si="3"/>
        <v>0</v>
      </c>
      <c r="T92" s="119"/>
      <c r="U92" s="119"/>
      <c r="V92" s="119"/>
      <c r="W92" s="119"/>
      <c r="X92" s="119"/>
      <c r="Y92" s="119"/>
      <c r="Z92" s="119"/>
    </row>
    <row r="93" spans="1:26" ht="22.5" customHeight="1">
      <c r="A93" s="247" t="s">
        <v>271</v>
      </c>
      <c r="B93" s="248"/>
      <c r="C93" s="248"/>
      <c r="D93" s="248"/>
      <c r="E93" s="248"/>
      <c r="F93" s="47">
        <v>210</v>
      </c>
      <c r="G93" s="96">
        <v>0</v>
      </c>
      <c r="H93" s="97">
        <v>0</v>
      </c>
      <c r="I93" s="50">
        <f t="shared" si="2"/>
        <v>0</v>
      </c>
      <c r="J93" s="96">
        <v>0</v>
      </c>
      <c r="K93" s="97">
        <v>0</v>
      </c>
      <c r="L93" s="50">
        <f t="shared" si="3"/>
        <v>0</v>
      </c>
      <c r="T93" s="119"/>
      <c r="U93" s="119"/>
      <c r="V93" s="119"/>
      <c r="W93" s="119"/>
      <c r="X93" s="119"/>
      <c r="Y93" s="119"/>
      <c r="Z93" s="119"/>
    </row>
    <row r="94" spans="1:26" ht="12.75">
      <c r="A94" s="247" t="s">
        <v>272</v>
      </c>
      <c r="B94" s="248"/>
      <c r="C94" s="248"/>
      <c r="D94" s="248"/>
      <c r="E94" s="248"/>
      <c r="F94" s="47">
        <v>211</v>
      </c>
      <c r="G94" s="79">
        <v>0</v>
      </c>
      <c r="H94" s="91">
        <v>0</v>
      </c>
      <c r="I94" s="50">
        <f t="shared" si="2"/>
        <v>0</v>
      </c>
      <c r="J94" s="79">
        <v>0</v>
      </c>
      <c r="K94" s="91">
        <v>0</v>
      </c>
      <c r="L94" s="50">
        <f t="shared" si="3"/>
        <v>0</v>
      </c>
      <c r="T94" s="119"/>
      <c r="U94" s="119"/>
      <c r="V94" s="119"/>
      <c r="W94" s="119"/>
      <c r="X94" s="119"/>
      <c r="Y94" s="119"/>
      <c r="Z94" s="119"/>
    </row>
    <row r="95" spans="1:26" ht="12.75">
      <c r="A95" s="247" t="s">
        <v>273</v>
      </c>
      <c r="B95" s="248"/>
      <c r="C95" s="248"/>
      <c r="D95" s="248"/>
      <c r="E95" s="248"/>
      <c r="F95" s="47">
        <v>212</v>
      </c>
      <c r="G95" s="79">
        <v>28071.6899999994</v>
      </c>
      <c r="H95" s="91">
        <v>6022796.3102</v>
      </c>
      <c r="I95" s="50">
        <f t="shared" si="2"/>
        <v>6050868.0002</v>
      </c>
      <c r="J95" s="79">
        <v>-4181689.9</v>
      </c>
      <c r="K95" s="91">
        <v>933365.884628781</v>
      </c>
      <c r="L95" s="50">
        <f t="shared" si="3"/>
        <v>-3248324.015371219</v>
      </c>
      <c r="T95" s="119"/>
      <c r="U95" s="119"/>
      <c r="V95" s="119"/>
      <c r="W95" s="119"/>
      <c r="X95" s="119"/>
      <c r="Y95" s="119"/>
      <c r="Z95" s="119"/>
    </row>
    <row r="96" spans="1:26" ht="12.75">
      <c r="A96" s="250" t="s">
        <v>207</v>
      </c>
      <c r="B96" s="248"/>
      <c r="C96" s="248"/>
      <c r="D96" s="248"/>
      <c r="E96" s="248"/>
      <c r="F96" s="47">
        <v>213</v>
      </c>
      <c r="G96" s="96">
        <f>G82+G87</f>
        <v>24159431.26171781</v>
      </c>
      <c r="H96" s="97">
        <f>H82+H87</f>
        <v>92638366.66941622</v>
      </c>
      <c r="I96" s="50">
        <f t="shared" si="2"/>
        <v>116797797.93113403</v>
      </c>
      <c r="J96" s="96">
        <f>J82+J87</f>
        <v>-2856629.0973646306</v>
      </c>
      <c r="K96" s="97">
        <f>K82+K87</f>
        <v>199303274.52091804</v>
      </c>
      <c r="L96" s="50">
        <f>+L82+L87</f>
        <v>196446645.42355344</v>
      </c>
      <c r="T96" s="119"/>
      <c r="U96" s="119"/>
      <c r="V96" s="119"/>
      <c r="W96" s="119"/>
      <c r="X96" s="119"/>
      <c r="Y96" s="119"/>
      <c r="Z96" s="119"/>
    </row>
    <row r="97" spans="1:26" ht="12.75">
      <c r="A97" s="250" t="s">
        <v>258</v>
      </c>
      <c r="B97" s="251"/>
      <c r="C97" s="251"/>
      <c r="D97" s="251"/>
      <c r="E97" s="268"/>
      <c r="F97" s="47">
        <v>214</v>
      </c>
      <c r="G97" s="79">
        <v>24238676.092611905</v>
      </c>
      <c r="H97" s="91">
        <v>92378386.96804036</v>
      </c>
      <c r="I97" s="50">
        <f t="shared" si="2"/>
        <v>116617063.06065227</v>
      </c>
      <c r="J97" s="79">
        <v>-2830618.9219007595</v>
      </c>
      <c r="K97" s="91">
        <v>199222187.88786077</v>
      </c>
      <c r="L97" s="50">
        <f t="shared" si="3"/>
        <v>196391568.96596003</v>
      </c>
      <c r="T97" s="119"/>
      <c r="U97" s="119"/>
      <c r="V97" s="119"/>
      <c r="W97" s="119"/>
      <c r="X97" s="119"/>
      <c r="Y97" s="119"/>
      <c r="Z97" s="119"/>
    </row>
    <row r="98" spans="1:26" ht="12.75">
      <c r="A98" s="250" t="s">
        <v>259</v>
      </c>
      <c r="B98" s="251"/>
      <c r="C98" s="251"/>
      <c r="D98" s="251"/>
      <c r="E98" s="268"/>
      <c r="F98" s="47">
        <v>215</v>
      </c>
      <c r="G98" s="79">
        <v>-79244.83089411653</v>
      </c>
      <c r="H98" s="91">
        <v>259979.70053490147</v>
      </c>
      <c r="I98" s="50">
        <f t="shared" si="2"/>
        <v>180734.86964078492</v>
      </c>
      <c r="J98" s="79">
        <v>-26010.175463921863</v>
      </c>
      <c r="K98" s="91">
        <v>81086.63022346608</v>
      </c>
      <c r="L98" s="50">
        <f>+J98+K98</f>
        <v>55076.45475954422</v>
      </c>
      <c r="T98" s="119"/>
      <c r="U98" s="119"/>
      <c r="V98" s="119"/>
      <c r="W98" s="119"/>
      <c r="X98" s="119"/>
      <c r="Y98" s="119"/>
      <c r="Z98" s="119"/>
    </row>
    <row r="99" spans="1:12" ht="12.75">
      <c r="A99" s="259" t="s">
        <v>298</v>
      </c>
      <c r="B99" s="261"/>
      <c r="C99" s="261"/>
      <c r="D99" s="261"/>
      <c r="E99" s="261"/>
      <c r="F99" s="54">
        <v>216</v>
      </c>
      <c r="G99" s="84"/>
      <c r="H99" s="102"/>
      <c r="I99" s="95">
        <f t="shared" si="2"/>
        <v>0</v>
      </c>
      <c r="J99" s="84"/>
      <c r="K99" s="102"/>
      <c r="L99" s="57">
        <f>J99+K99</f>
        <v>0</v>
      </c>
    </row>
    <row r="100" spans="1:12" ht="12.75">
      <c r="A100" s="269" t="s">
        <v>376</v>
      </c>
      <c r="B100" s="269"/>
      <c r="C100" s="269"/>
      <c r="D100" s="269"/>
      <c r="E100" s="269"/>
      <c r="F100" s="269"/>
      <c r="G100" s="269"/>
      <c r="H100" s="269"/>
      <c r="I100" s="269"/>
      <c r="J100" s="269"/>
      <c r="K100" s="269"/>
      <c r="L100" s="269"/>
    </row>
  </sheetData>
  <sheetProtection/>
  <mergeCells count="102">
    <mergeCell ref="A1:L1"/>
    <mergeCell ref="A90:E90"/>
    <mergeCell ref="A91:E91"/>
    <mergeCell ref="A92:E92"/>
    <mergeCell ref="A93:E93"/>
    <mergeCell ref="A84:E84"/>
    <mergeCell ref="A85:E85"/>
    <mergeCell ref="A86:E86"/>
    <mergeCell ref="A87:E87"/>
    <mergeCell ref="A88:E88"/>
    <mergeCell ref="A100:L100"/>
    <mergeCell ref="A94:E94"/>
    <mergeCell ref="A95:E95"/>
    <mergeCell ref="A96:E96"/>
    <mergeCell ref="A97:E97"/>
    <mergeCell ref="A98:E98"/>
    <mergeCell ref="A99:E99"/>
    <mergeCell ref="A89:E89"/>
    <mergeCell ref="A78:E78"/>
    <mergeCell ref="A79:E79"/>
    <mergeCell ref="A80:E80"/>
    <mergeCell ref="A81:E81"/>
    <mergeCell ref="A82:E82"/>
    <mergeCell ref="A83:E83"/>
    <mergeCell ref="A72:E72"/>
    <mergeCell ref="A73:E73"/>
    <mergeCell ref="A74:E74"/>
    <mergeCell ref="A75:E75"/>
    <mergeCell ref="A76:E76"/>
    <mergeCell ref="A77:E77"/>
    <mergeCell ref="A66:E66"/>
    <mergeCell ref="A67:E67"/>
    <mergeCell ref="A68:E68"/>
    <mergeCell ref="A69:E69"/>
    <mergeCell ref="A70:E70"/>
    <mergeCell ref="A71:E71"/>
    <mergeCell ref="A60:E60"/>
    <mergeCell ref="A61:E61"/>
    <mergeCell ref="A62:E62"/>
    <mergeCell ref="A63:E63"/>
    <mergeCell ref="A64:E64"/>
    <mergeCell ref="A65:E65"/>
    <mergeCell ref="A54:E54"/>
    <mergeCell ref="A55:E55"/>
    <mergeCell ref="A56:E56"/>
    <mergeCell ref="A57:E57"/>
    <mergeCell ref="A58:E58"/>
    <mergeCell ref="A59:E59"/>
    <mergeCell ref="A48:E48"/>
    <mergeCell ref="A49:E49"/>
    <mergeCell ref="A50:E50"/>
    <mergeCell ref="A51:E51"/>
    <mergeCell ref="A52:E52"/>
    <mergeCell ref="A53:E53"/>
    <mergeCell ref="A42:E42"/>
    <mergeCell ref="A43:E43"/>
    <mergeCell ref="A44:E44"/>
    <mergeCell ref="A45:E45"/>
    <mergeCell ref="A46:E46"/>
    <mergeCell ref="A47:E47"/>
    <mergeCell ref="A36:E36"/>
    <mergeCell ref="A37:E37"/>
    <mergeCell ref="A38:E38"/>
    <mergeCell ref="A39:E39"/>
    <mergeCell ref="A40:E40"/>
    <mergeCell ref="A41:E41"/>
    <mergeCell ref="A30:E30"/>
    <mergeCell ref="A31:E31"/>
    <mergeCell ref="A32:E32"/>
    <mergeCell ref="A33:E33"/>
    <mergeCell ref="A34:E34"/>
    <mergeCell ref="A35:E35"/>
    <mergeCell ref="A24:E24"/>
    <mergeCell ref="A25:E25"/>
    <mergeCell ref="A26:E26"/>
    <mergeCell ref="A27:E27"/>
    <mergeCell ref="A28:E28"/>
    <mergeCell ref="A29:E29"/>
    <mergeCell ref="A18:E18"/>
    <mergeCell ref="A19:E19"/>
    <mergeCell ref="A20:E20"/>
    <mergeCell ref="A21:E21"/>
    <mergeCell ref="A22:E22"/>
    <mergeCell ref="A23:E23"/>
    <mergeCell ref="A12:E12"/>
    <mergeCell ref="A13:E13"/>
    <mergeCell ref="A14:E14"/>
    <mergeCell ref="A15:E15"/>
    <mergeCell ref="A16:E16"/>
    <mergeCell ref="A17:E17"/>
    <mergeCell ref="A8:E8"/>
    <mergeCell ref="A9:E9"/>
    <mergeCell ref="A4:E5"/>
    <mergeCell ref="F4:F5"/>
    <mergeCell ref="A10:E10"/>
    <mergeCell ref="A11:E11"/>
    <mergeCell ref="G4:I4"/>
    <mergeCell ref="J4:L4"/>
    <mergeCell ref="A2:L2"/>
    <mergeCell ref="K3:L3"/>
    <mergeCell ref="A6:E6"/>
    <mergeCell ref="A7:E7"/>
  </mergeCells>
  <dataValidations count="1">
    <dataValidation allowBlank="1" sqref="A1:A65536 J99:K65536 B2:F65536 G99:H65536 I100:I65536 G2:K6 L2:L65536 M1:IV65536"/>
  </dataValidations>
  <printOptions/>
  <pageMargins left="0.75" right="0.75" top="1" bottom="1" header="0.5" footer="0.5"/>
  <pageSetup horizontalDpi="600" verticalDpi="600" orientation="portrait" paperSize="9" scale="72" r:id="rId1"/>
  <rowBreaks count="1" manualBreakCount="1">
    <brk id="56" max="255" man="1"/>
  </rowBreaks>
  <customProperties>
    <customPr name="EpmWorksheetKeyString_GUID" r:id="rId2"/>
  </customProperties>
  <ignoredErrors>
    <ignoredError sqref="I7:L7 I25:I26 I34:L34 I50:L50 G79:L79 G85:I86 I16:L16 I8:I15 L8:L15 I17 L17 L25:L26 I38:L38 I35:I37 L35:L37 I42:L43 I39:I41 L39:L41 I46:L46 I44:I45 L44:L45 I52:L54 I51 K51:L51 I57:L58 I55:J56 L55:L56 I62:L62 I59:I61 L59:L61 I63 L63 G82:L82 I80:I81 L80:L81 I83 L83 I84" formula="1"/>
    <ignoredError sqref="I18:L18 G74:L74 I24:L24 I19:I23 L19:L23 G78:L78 I75:I77 L75:L77 J85:L87 G87:I87 L96 I96 L84 I88:I89 L88:L89" formula="1" formulaRange="1"/>
    <ignoredError sqref="G18:H18 G24:H24" formulaRange="1"/>
    <ignoredError sqref="J85:L87 G87:I87 L96 I96 L84 I88:I89 L88:L89" formula="1" unlockedFormula="1"/>
    <ignoredError sqref="L90:L95 I90:I95 J99:L99 J96:K96 G99:I99 G96:H96 I97:I98 L97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K63"/>
  <sheetViews>
    <sheetView view="pageBreakPreview" zoomScale="115" zoomScaleSheetLayoutView="115" zoomScalePageLayoutView="0" workbookViewId="0" topLeftCell="A1">
      <pane xSplit="8" ySplit="5" topLeftCell="I6" activePane="bottomRight" state="frozen"/>
      <selection pane="topLeft" activeCell="F81" sqref="F81"/>
      <selection pane="topRight" activeCell="F81" sqref="F81"/>
      <selection pane="bottomLeft" activeCell="F81" sqref="F81"/>
      <selection pane="bottomRight" activeCell="J10" sqref="J10"/>
    </sheetView>
  </sheetViews>
  <sheetFormatPr defaultColWidth="9.140625" defaultRowHeight="12.75"/>
  <cols>
    <col min="1" max="9" width="9.140625" style="12" customWidth="1"/>
    <col min="10" max="11" width="12.140625" style="12" customWidth="1"/>
    <col min="12" max="16384" width="9.140625" style="12" customWidth="1"/>
  </cols>
  <sheetData>
    <row r="1" spans="1:10" ht="17.25" customHeight="1">
      <c r="A1" s="278" t="s">
        <v>211</v>
      </c>
      <c r="B1" s="279"/>
      <c r="C1" s="279"/>
      <c r="D1" s="279"/>
      <c r="E1" s="279"/>
      <c r="F1" s="279"/>
      <c r="G1" s="279"/>
      <c r="H1" s="279"/>
      <c r="I1" s="279"/>
      <c r="J1" s="280"/>
    </row>
    <row r="2" spans="1:11" ht="12.75" customHeight="1">
      <c r="A2" s="281" t="s">
        <v>402</v>
      </c>
      <c r="B2" s="282"/>
      <c r="C2" s="282"/>
      <c r="D2" s="282"/>
      <c r="E2" s="282"/>
      <c r="F2" s="282"/>
      <c r="G2" s="282"/>
      <c r="H2" s="282"/>
      <c r="I2" s="282"/>
      <c r="J2" s="283"/>
      <c r="K2" s="35"/>
    </row>
    <row r="3" spans="1:11" ht="9" customHeight="1">
      <c r="A3" s="34"/>
      <c r="B3" s="36"/>
      <c r="C3" s="36"/>
      <c r="D3" s="298"/>
      <c r="E3" s="298"/>
      <c r="F3" s="36"/>
      <c r="G3" s="36"/>
      <c r="H3" s="36"/>
      <c r="I3" s="36"/>
      <c r="J3" s="37"/>
      <c r="K3" s="39" t="s">
        <v>58</v>
      </c>
    </row>
    <row r="4" spans="1:11" ht="48.75" customHeight="1">
      <c r="A4" s="284" t="s">
        <v>6</v>
      </c>
      <c r="B4" s="284"/>
      <c r="C4" s="284"/>
      <c r="D4" s="284"/>
      <c r="E4" s="284"/>
      <c r="F4" s="284"/>
      <c r="G4" s="284"/>
      <c r="H4" s="284"/>
      <c r="I4" s="14" t="s">
        <v>62</v>
      </c>
      <c r="J4" s="15" t="s">
        <v>372</v>
      </c>
      <c r="K4" s="15" t="s">
        <v>373</v>
      </c>
    </row>
    <row r="5" spans="1:11" ht="12.75" customHeight="1">
      <c r="A5" s="285">
        <v>1</v>
      </c>
      <c r="B5" s="285"/>
      <c r="C5" s="285"/>
      <c r="D5" s="285"/>
      <c r="E5" s="285"/>
      <c r="F5" s="285"/>
      <c r="G5" s="285"/>
      <c r="H5" s="285"/>
      <c r="I5" s="16">
        <v>2</v>
      </c>
      <c r="J5" s="17" t="s">
        <v>60</v>
      </c>
      <c r="K5" s="17" t="s">
        <v>61</v>
      </c>
    </row>
    <row r="6" spans="1:11" ht="12.75">
      <c r="A6" s="289" t="s">
        <v>213</v>
      </c>
      <c r="B6" s="290"/>
      <c r="C6" s="290"/>
      <c r="D6" s="290"/>
      <c r="E6" s="290"/>
      <c r="F6" s="290"/>
      <c r="G6" s="290"/>
      <c r="H6" s="291"/>
      <c r="I6" s="13">
        <v>1</v>
      </c>
      <c r="J6" s="162">
        <f>J7+J18+J36</f>
        <v>-108060818.41381574</v>
      </c>
      <c r="K6" s="162">
        <f>K7+K18+K36</f>
        <v>92675882.63110183</v>
      </c>
    </row>
    <row r="7" spans="1:11" ht="12.75">
      <c r="A7" s="292" t="s">
        <v>214</v>
      </c>
      <c r="B7" s="287"/>
      <c r="C7" s="287"/>
      <c r="D7" s="287"/>
      <c r="E7" s="287"/>
      <c r="F7" s="287"/>
      <c r="G7" s="287"/>
      <c r="H7" s="288"/>
      <c r="I7" s="1">
        <v>2</v>
      </c>
      <c r="J7" s="163">
        <f>J8+J9</f>
        <v>34278985.93842085</v>
      </c>
      <c r="K7" s="163">
        <f>K8+K9</f>
        <v>145949059.51243567</v>
      </c>
    </row>
    <row r="8" spans="1:11" ht="12.75">
      <c r="A8" s="286" t="s">
        <v>85</v>
      </c>
      <c r="B8" s="287"/>
      <c r="C8" s="287"/>
      <c r="D8" s="287"/>
      <c r="E8" s="287"/>
      <c r="F8" s="287"/>
      <c r="G8" s="287"/>
      <c r="H8" s="288"/>
      <c r="I8" s="1">
        <v>3</v>
      </c>
      <c r="J8" s="108">
        <v>124610582.59464146</v>
      </c>
      <c r="K8" s="108">
        <v>260030107.15572152</v>
      </c>
    </row>
    <row r="9" spans="1:11" ht="12.75">
      <c r="A9" s="286" t="s">
        <v>86</v>
      </c>
      <c r="B9" s="287"/>
      <c r="C9" s="287"/>
      <c r="D9" s="287"/>
      <c r="E9" s="287"/>
      <c r="F9" s="287"/>
      <c r="G9" s="287"/>
      <c r="H9" s="288"/>
      <c r="I9" s="1">
        <v>4</v>
      </c>
      <c r="J9" s="163">
        <f>J10+J11+J12+J13+J14+J15+J16+J17</f>
        <v>-90331596.65622061</v>
      </c>
      <c r="K9" s="163">
        <f>K10+K11+K12+K13+K14+K15+K16+K17</f>
        <v>-114081047.64328586</v>
      </c>
    </row>
    <row r="10" spans="1:11" ht="12.75">
      <c r="A10" s="286" t="s">
        <v>115</v>
      </c>
      <c r="B10" s="287"/>
      <c r="C10" s="287"/>
      <c r="D10" s="287"/>
      <c r="E10" s="287"/>
      <c r="F10" s="287"/>
      <c r="G10" s="287"/>
      <c r="H10" s="288"/>
      <c r="I10" s="1">
        <v>5</v>
      </c>
      <c r="J10" s="108">
        <v>22803722.280909434</v>
      </c>
      <c r="K10" s="108">
        <v>18464182.484416552</v>
      </c>
    </row>
    <row r="11" spans="1:11" ht="12.75">
      <c r="A11" s="286" t="s">
        <v>116</v>
      </c>
      <c r="B11" s="287"/>
      <c r="C11" s="287"/>
      <c r="D11" s="287"/>
      <c r="E11" s="287"/>
      <c r="F11" s="287"/>
      <c r="G11" s="287"/>
      <c r="H11" s="288"/>
      <c r="I11" s="1">
        <v>6</v>
      </c>
      <c r="J11" s="108">
        <v>6932367</v>
      </c>
      <c r="K11" s="108">
        <v>8540208.6038761</v>
      </c>
    </row>
    <row r="12" spans="1:11" ht="12.75">
      <c r="A12" s="286" t="s">
        <v>117</v>
      </c>
      <c r="B12" s="287"/>
      <c r="C12" s="287"/>
      <c r="D12" s="287"/>
      <c r="E12" s="287"/>
      <c r="F12" s="287"/>
      <c r="G12" s="287"/>
      <c r="H12" s="288"/>
      <c r="I12" s="1">
        <v>7</v>
      </c>
      <c r="J12" s="108">
        <v>33896756.51382013</v>
      </c>
      <c r="K12" s="108">
        <v>10991333.455988226</v>
      </c>
    </row>
    <row r="13" spans="1:11" ht="12.75">
      <c r="A13" s="286" t="s">
        <v>118</v>
      </c>
      <c r="B13" s="287"/>
      <c r="C13" s="287"/>
      <c r="D13" s="287"/>
      <c r="E13" s="287"/>
      <c r="F13" s="287"/>
      <c r="G13" s="287"/>
      <c r="H13" s="288"/>
      <c r="I13" s="1">
        <v>8</v>
      </c>
      <c r="J13" s="108">
        <v>381221.07573114044</v>
      </c>
      <c r="K13" s="108">
        <v>163035.39094793142</v>
      </c>
    </row>
    <row r="14" spans="1:11" ht="12.75">
      <c r="A14" s="286" t="s">
        <v>119</v>
      </c>
      <c r="B14" s="287"/>
      <c r="C14" s="287"/>
      <c r="D14" s="287"/>
      <c r="E14" s="287"/>
      <c r="F14" s="287"/>
      <c r="G14" s="287"/>
      <c r="H14" s="288"/>
      <c r="I14" s="1">
        <v>9</v>
      </c>
      <c r="J14" s="108">
        <v>-124714476.55380386</v>
      </c>
      <c r="K14" s="108">
        <v>-115662963.36159278</v>
      </c>
    </row>
    <row r="15" spans="1:11" ht="12.75">
      <c r="A15" s="286" t="s">
        <v>120</v>
      </c>
      <c r="B15" s="287"/>
      <c r="C15" s="287"/>
      <c r="D15" s="287"/>
      <c r="E15" s="287"/>
      <c r="F15" s="287"/>
      <c r="G15" s="287"/>
      <c r="H15" s="288"/>
      <c r="I15" s="1">
        <v>10</v>
      </c>
      <c r="J15" s="108">
        <v>-6536507.6491</v>
      </c>
      <c r="K15" s="108">
        <v>-6734282.5</v>
      </c>
    </row>
    <row r="16" spans="1:11" ht="21" customHeight="1">
      <c r="A16" s="286" t="s">
        <v>121</v>
      </c>
      <c r="B16" s="287"/>
      <c r="C16" s="287"/>
      <c r="D16" s="287"/>
      <c r="E16" s="287"/>
      <c r="F16" s="287"/>
      <c r="G16" s="287"/>
      <c r="H16" s="288"/>
      <c r="I16" s="1">
        <v>11</v>
      </c>
      <c r="J16" s="108">
        <v>-6942954.32377746</v>
      </c>
      <c r="K16" s="108">
        <v>-12505938.244767962</v>
      </c>
    </row>
    <row r="17" spans="1:11" ht="12.75">
      <c r="A17" s="286" t="s">
        <v>122</v>
      </c>
      <c r="B17" s="287"/>
      <c r="C17" s="287"/>
      <c r="D17" s="287"/>
      <c r="E17" s="287"/>
      <c r="F17" s="287"/>
      <c r="G17" s="287"/>
      <c r="H17" s="288"/>
      <c r="I17" s="1">
        <v>12</v>
      </c>
      <c r="J17" s="108">
        <v>-16151725</v>
      </c>
      <c r="K17" s="108">
        <v>-17336623.472153917</v>
      </c>
    </row>
    <row r="18" spans="1:11" ht="12.75">
      <c r="A18" s="292" t="s">
        <v>123</v>
      </c>
      <c r="B18" s="287"/>
      <c r="C18" s="287"/>
      <c r="D18" s="287"/>
      <c r="E18" s="287"/>
      <c r="F18" s="287"/>
      <c r="G18" s="287"/>
      <c r="H18" s="288"/>
      <c r="I18" s="1">
        <v>13</v>
      </c>
      <c r="J18" s="164">
        <f>SUM(J19:J35)</f>
        <v>-114727677.58727658</v>
      </c>
      <c r="K18" s="164">
        <f>SUM(K19:K35)</f>
        <v>-33031020.098838434</v>
      </c>
    </row>
    <row r="19" spans="1:11" ht="12.75">
      <c r="A19" s="286" t="s">
        <v>124</v>
      </c>
      <c r="B19" s="287"/>
      <c r="C19" s="287"/>
      <c r="D19" s="287"/>
      <c r="E19" s="287"/>
      <c r="F19" s="287"/>
      <c r="G19" s="287"/>
      <c r="H19" s="288"/>
      <c r="I19" s="1">
        <v>14</v>
      </c>
      <c r="J19" s="108">
        <v>-64698825.64683767</v>
      </c>
      <c r="K19" s="108">
        <v>-93054239.32398035</v>
      </c>
    </row>
    <row r="20" spans="1:11" ht="19.5" customHeight="1">
      <c r="A20" s="286" t="s">
        <v>147</v>
      </c>
      <c r="B20" s="287"/>
      <c r="C20" s="287"/>
      <c r="D20" s="287"/>
      <c r="E20" s="287"/>
      <c r="F20" s="287"/>
      <c r="G20" s="287"/>
      <c r="H20" s="288"/>
      <c r="I20" s="1">
        <v>15</v>
      </c>
      <c r="J20" s="108">
        <v>-191891785.2263357</v>
      </c>
      <c r="K20" s="108">
        <v>60056993.1388574</v>
      </c>
    </row>
    <row r="21" spans="1:11" ht="12.75">
      <c r="A21" s="286" t="s">
        <v>125</v>
      </c>
      <c r="B21" s="287"/>
      <c r="C21" s="287"/>
      <c r="D21" s="287"/>
      <c r="E21" s="287"/>
      <c r="F21" s="287"/>
      <c r="G21" s="287"/>
      <c r="H21" s="288"/>
      <c r="I21" s="1">
        <v>16</v>
      </c>
      <c r="J21" s="108">
        <v>234307704.1964746</v>
      </c>
      <c r="K21" s="108">
        <v>41771521.17191019</v>
      </c>
    </row>
    <row r="22" spans="1:11" ht="22.5" customHeight="1">
      <c r="A22" s="286" t="s">
        <v>126</v>
      </c>
      <c r="B22" s="287"/>
      <c r="C22" s="287"/>
      <c r="D22" s="287"/>
      <c r="E22" s="287"/>
      <c r="F22" s="287"/>
      <c r="G22" s="287"/>
      <c r="H22" s="288"/>
      <c r="I22" s="1">
        <v>17</v>
      </c>
      <c r="J22" s="108">
        <v>0</v>
      </c>
      <c r="K22" s="108">
        <v>0</v>
      </c>
    </row>
    <row r="23" spans="1:11" ht="21" customHeight="1">
      <c r="A23" s="286" t="s">
        <v>127</v>
      </c>
      <c r="B23" s="287"/>
      <c r="C23" s="287"/>
      <c r="D23" s="287"/>
      <c r="E23" s="287"/>
      <c r="F23" s="287"/>
      <c r="G23" s="287"/>
      <c r="H23" s="288"/>
      <c r="I23" s="1">
        <v>18</v>
      </c>
      <c r="J23" s="108">
        <v>-146224427.48353</v>
      </c>
      <c r="K23" s="108">
        <v>-93571546.95370102</v>
      </c>
    </row>
    <row r="24" spans="1:11" ht="12.75">
      <c r="A24" s="286" t="s">
        <v>128</v>
      </c>
      <c r="B24" s="287"/>
      <c r="C24" s="287"/>
      <c r="D24" s="287"/>
      <c r="E24" s="287"/>
      <c r="F24" s="287"/>
      <c r="G24" s="287"/>
      <c r="H24" s="288"/>
      <c r="I24" s="1">
        <v>19</v>
      </c>
      <c r="J24" s="108">
        <v>2895110.6901850402</v>
      </c>
      <c r="K24" s="108">
        <v>-53512320.09828937</v>
      </c>
    </row>
    <row r="25" spans="1:11" ht="12.75">
      <c r="A25" s="286" t="s">
        <v>129</v>
      </c>
      <c r="B25" s="287"/>
      <c r="C25" s="287"/>
      <c r="D25" s="287"/>
      <c r="E25" s="287"/>
      <c r="F25" s="287"/>
      <c r="G25" s="287"/>
      <c r="H25" s="288"/>
      <c r="I25" s="1">
        <v>20</v>
      </c>
      <c r="J25" s="108">
        <v>-7901922.739999994</v>
      </c>
      <c r="K25" s="108">
        <v>-6734730.016930414</v>
      </c>
    </row>
    <row r="26" spans="1:11" ht="12.75">
      <c r="A26" s="286" t="s">
        <v>130</v>
      </c>
      <c r="B26" s="287"/>
      <c r="C26" s="287"/>
      <c r="D26" s="287"/>
      <c r="E26" s="287"/>
      <c r="F26" s="287"/>
      <c r="G26" s="287"/>
      <c r="H26" s="288"/>
      <c r="I26" s="1">
        <v>21</v>
      </c>
      <c r="J26" s="108">
        <v>-312200242.3878052</v>
      </c>
      <c r="K26" s="108">
        <v>-316860303.5107424</v>
      </c>
    </row>
    <row r="27" spans="1:11" ht="12.75">
      <c r="A27" s="286" t="s">
        <v>131</v>
      </c>
      <c r="B27" s="287"/>
      <c r="C27" s="287"/>
      <c r="D27" s="287"/>
      <c r="E27" s="287"/>
      <c r="F27" s="287"/>
      <c r="G27" s="287"/>
      <c r="H27" s="288"/>
      <c r="I27" s="1">
        <v>22</v>
      </c>
      <c r="J27" s="108">
        <v>0</v>
      </c>
      <c r="K27" s="108">
        <v>0</v>
      </c>
    </row>
    <row r="28" spans="1:11" ht="21" customHeight="1">
      <c r="A28" s="286" t="s">
        <v>146</v>
      </c>
      <c r="B28" s="287"/>
      <c r="C28" s="287"/>
      <c r="D28" s="287"/>
      <c r="E28" s="287"/>
      <c r="F28" s="287"/>
      <c r="G28" s="287"/>
      <c r="H28" s="288"/>
      <c r="I28" s="1">
        <v>23</v>
      </c>
      <c r="J28" s="108">
        <v>-69041138.19040643</v>
      </c>
      <c r="K28" s="108">
        <v>-97171790.20708734</v>
      </c>
    </row>
    <row r="29" spans="1:11" ht="12.75">
      <c r="A29" s="286" t="s">
        <v>132</v>
      </c>
      <c r="B29" s="287"/>
      <c r="C29" s="287"/>
      <c r="D29" s="287"/>
      <c r="E29" s="287"/>
      <c r="F29" s="287"/>
      <c r="G29" s="287"/>
      <c r="H29" s="288"/>
      <c r="I29" s="1">
        <v>24</v>
      </c>
      <c r="J29" s="108">
        <v>293497223.27563095</v>
      </c>
      <c r="K29" s="108">
        <v>391560172.48462486</v>
      </c>
    </row>
    <row r="30" spans="1:11" ht="19.5" customHeight="1">
      <c r="A30" s="286" t="s">
        <v>133</v>
      </c>
      <c r="B30" s="287"/>
      <c r="C30" s="287"/>
      <c r="D30" s="287"/>
      <c r="E30" s="287"/>
      <c r="F30" s="287"/>
      <c r="G30" s="287"/>
      <c r="H30" s="288"/>
      <c r="I30" s="1">
        <v>25</v>
      </c>
      <c r="J30" s="108">
        <v>146224427.48353</v>
      </c>
      <c r="K30" s="108">
        <v>93571546.95370102</v>
      </c>
    </row>
    <row r="31" spans="1:11" ht="12.75">
      <c r="A31" s="286" t="s">
        <v>134</v>
      </c>
      <c r="B31" s="287"/>
      <c r="C31" s="287"/>
      <c r="D31" s="287"/>
      <c r="E31" s="287"/>
      <c r="F31" s="287"/>
      <c r="G31" s="287"/>
      <c r="H31" s="288"/>
      <c r="I31" s="1">
        <v>26</v>
      </c>
      <c r="J31" s="108">
        <v>-16299052.752704686</v>
      </c>
      <c r="K31" s="108">
        <v>2075331.057021461</v>
      </c>
    </row>
    <row r="32" spans="1:11" ht="12.75">
      <c r="A32" s="286" t="s">
        <v>135</v>
      </c>
      <c r="B32" s="287"/>
      <c r="C32" s="287"/>
      <c r="D32" s="287"/>
      <c r="E32" s="287"/>
      <c r="F32" s="287"/>
      <c r="G32" s="287"/>
      <c r="H32" s="288"/>
      <c r="I32" s="1">
        <v>27</v>
      </c>
      <c r="J32" s="108">
        <v>0</v>
      </c>
      <c r="K32" s="108">
        <v>0</v>
      </c>
    </row>
    <row r="33" spans="1:11" ht="12.75">
      <c r="A33" s="286" t="s">
        <v>136</v>
      </c>
      <c r="B33" s="287"/>
      <c r="C33" s="287"/>
      <c r="D33" s="287"/>
      <c r="E33" s="287"/>
      <c r="F33" s="287"/>
      <c r="G33" s="287"/>
      <c r="H33" s="288"/>
      <c r="I33" s="1">
        <v>28</v>
      </c>
      <c r="J33" s="108">
        <v>11034525.225239066</v>
      </c>
      <c r="K33" s="108">
        <v>12270054.835268077</v>
      </c>
    </row>
    <row r="34" spans="1:11" ht="12.75">
      <c r="A34" s="286" t="s">
        <v>137</v>
      </c>
      <c r="B34" s="287"/>
      <c r="C34" s="287"/>
      <c r="D34" s="287"/>
      <c r="E34" s="287"/>
      <c r="F34" s="287"/>
      <c r="G34" s="287"/>
      <c r="H34" s="288"/>
      <c r="I34" s="1">
        <v>29</v>
      </c>
      <c r="J34" s="108">
        <v>-32134132.87206484</v>
      </c>
      <c r="K34" s="108">
        <v>4699196.270747066</v>
      </c>
    </row>
    <row r="35" spans="1:11" ht="21" customHeight="1">
      <c r="A35" s="286" t="s">
        <v>138</v>
      </c>
      <c r="B35" s="287"/>
      <c r="C35" s="287"/>
      <c r="D35" s="287"/>
      <c r="E35" s="287"/>
      <c r="F35" s="287"/>
      <c r="G35" s="287"/>
      <c r="H35" s="288"/>
      <c r="I35" s="1">
        <v>30</v>
      </c>
      <c r="J35" s="108">
        <v>37704858.84134823</v>
      </c>
      <c r="K35" s="108">
        <v>21869094.09976232</v>
      </c>
    </row>
    <row r="36" spans="1:11" ht="12.75">
      <c r="A36" s="292" t="s">
        <v>139</v>
      </c>
      <c r="B36" s="287"/>
      <c r="C36" s="287"/>
      <c r="D36" s="287"/>
      <c r="E36" s="287"/>
      <c r="F36" s="287"/>
      <c r="G36" s="287"/>
      <c r="H36" s="288"/>
      <c r="I36" s="1">
        <v>31</v>
      </c>
      <c r="J36" s="108">
        <v>-27612126.76496</v>
      </c>
      <c r="K36" s="108">
        <v>-20242156.78249541</v>
      </c>
    </row>
    <row r="37" spans="1:11" ht="12.75">
      <c r="A37" s="292" t="s">
        <v>92</v>
      </c>
      <c r="B37" s="287"/>
      <c r="C37" s="287"/>
      <c r="D37" s="287"/>
      <c r="E37" s="287"/>
      <c r="F37" s="287"/>
      <c r="G37" s="287"/>
      <c r="H37" s="288"/>
      <c r="I37" s="1">
        <v>32</v>
      </c>
      <c r="J37" s="164">
        <f>SUM(J38:J51)</f>
        <v>163845666.70997083</v>
      </c>
      <c r="K37" s="164">
        <f>SUM(K38:K51)</f>
        <v>-6613776.599300757</v>
      </c>
    </row>
    <row r="38" spans="1:11" ht="12.75">
      <c r="A38" s="286" t="s">
        <v>140</v>
      </c>
      <c r="B38" s="287"/>
      <c r="C38" s="287"/>
      <c r="D38" s="287"/>
      <c r="E38" s="287"/>
      <c r="F38" s="287"/>
      <c r="G38" s="287"/>
      <c r="H38" s="288"/>
      <c r="I38" s="1">
        <v>33</v>
      </c>
      <c r="J38" s="108">
        <v>6950874.00559607</v>
      </c>
      <c r="K38" s="108">
        <v>2369568.9655849994</v>
      </c>
    </row>
    <row r="39" spans="1:11" ht="12.75">
      <c r="A39" s="286" t="s">
        <v>141</v>
      </c>
      <c r="B39" s="287"/>
      <c r="C39" s="287"/>
      <c r="D39" s="287"/>
      <c r="E39" s="287"/>
      <c r="F39" s="287"/>
      <c r="G39" s="287"/>
      <c r="H39" s="288"/>
      <c r="I39" s="1">
        <v>34</v>
      </c>
      <c r="J39" s="108">
        <v>-33608649.5284765</v>
      </c>
      <c r="K39" s="108">
        <v>-27055211.81050324</v>
      </c>
    </row>
    <row r="40" spans="1:11" ht="12.75">
      <c r="A40" s="286" t="s">
        <v>142</v>
      </c>
      <c r="B40" s="287"/>
      <c r="C40" s="287"/>
      <c r="D40" s="287"/>
      <c r="E40" s="287"/>
      <c r="F40" s="287"/>
      <c r="G40" s="287"/>
      <c r="H40" s="288"/>
      <c r="I40" s="1">
        <v>35</v>
      </c>
      <c r="J40" s="108">
        <v>0</v>
      </c>
      <c r="K40" s="108">
        <v>0</v>
      </c>
    </row>
    <row r="41" spans="1:11" ht="12.75">
      <c r="A41" s="286" t="s">
        <v>143</v>
      </c>
      <c r="B41" s="287"/>
      <c r="C41" s="287"/>
      <c r="D41" s="287"/>
      <c r="E41" s="287"/>
      <c r="F41" s="287"/>
      <c r="G41" s="287"/>
      <c r="H41" s="288"/>
      <c r="I41" s="1">
        <v>36</v>
      </c>
      <c r="J41" s="108">
        <v>-6642377.153908399</v>
      </c>
      <c r="K41" s="108">
        <v>-7594745.51714646</v>
      </c>
    </row>
    <row r="42" spans="1:11" ht="21" customHeight="1">
      <c r="A42" s="286" t="s">
        <v>144</v>
      </c>
      <c r="B42" s="287"/>
      <c r="C42" s="287"/>
      <c r="D42" s="287"/>
      <c r="E42" s="287"/>
      <c r="F42" s="287"/>
      <c r="G42" s="287"/>
      <c r="H42" s="288"/>
      <c r="I42" s="1">
        <v>37</v>
      </c>
      <c r="J42" s="108">
        <v>0</v>
      </c>
      <c r="K42" s="108">
        <v>14791411.4</v>
      </c>
    </row>
    <row r="43" spans="1:11" ht="21.75" customHeight="1">
      <c r="A43" s="286" t="s">
        <v>145</v>
      </c>
      <c r="B43" s="287"/>
      <c r="C43" s="287"/>
      <c r="D43" s="287"/>
      <c r="E43" s="287"/>
      <c r="F43" s="287"/>
      <c r="G43" s="287"/>
      <c r="H43" s="288"/>
      <c r="I43" s="1">
        <v>38</v>
      </c>
      <c r="J43" s="108">
        <v>-793460.6534759996</v>
      </c>
      <c r="K43" s="108">
        <v>-286858.56496615</v>
      </c>
    </row>
    <row r="44" spans="1:11" ht="23.25" customHeight="1">
      <c r="A44" s="286" t="s">
        <v>148</v>
      </c>
      <c r="B44" s="287"/>
      <c r="C44" s="287"/>
      <c r="D44" s="287"/>
      <c r="E44" s="287"/>
      <c r="F44" s="287"/>
      <c r="G44" s="287"/>
      <c r="H44" s="288"/>
      <c r="I44" s="1">
        <v>39</v>
      </c>
      <c r="J44" s="108">
        <v>12374977.997105686</v>
      </c>
      <c r="K44" s="108">
        <v>14423302.358025031</v>
      </c>
    </row>
    <row r="45" spans="1:11" ht="12.75">
      <c r="A45" s="286" t="s">
        <v>249</v>
      </c>
      <c r="B45" s="287"/>
      <c r="C45" s="287"/>
      <c r="D45" s="287"/>
      <c r="E45" s="287"/>
      <c r="F45" s="287"/>
      <c r="G45" s="287"/>
      <c r="H45" s="288"/>
      <c r="I45" s="1">
        <v>40</v>
      </c>
      <c r="J45" s="108">
        <v>185918474.8043632</v>
      </c>
      <c r="K45" s="108">
        <v>83914707.6560688</v>
      </c>
    </row>
    <row r="46" spans="1:11" ht="12.75">
      <c r="A46" s="286" t="s">
        <v>250</v>
      </c>
      <c r="B46" s="287"/>
      <c r="C46" s="287"/>
      <c r="D46" s="287"/>
      <c r="E46" s="287"/>
      <c r="F46" s="287"/>
      <c r="G46" s="287"/>
      <c r="H46" s="288"/>
      <c r="I46" s="1">
        <v>41</v>
      </c>
      <c r="J46" s="108">
        <v>-18375357.997388396</v>
      </c>
      <c r="K46" s="108">
        <v>-46653237.28209801</v>
      </c>
    </row>
    <row r="47" spans="1:11" ht="12.75">
      <c r="A47" s="286" t="s">
        <v>251</v>
      </c>
      <c r="B47" s="287"/>
      <c r="C47" s="287"/>
      <c r="D47" s="287"/>
      <c r="E47" s="287"/>
      <c r="F47" s="287"/>
      <c r="G47" s="287"/>
      <c r="H47" s="288"/>
      <c r="I47" s="1">
        <v>42</v>
      </c>
      <c r="J47" s="108">
        <v>0</v>
      </c>
      <c r="K47" s="108">
        <v>0</v>
      </c>
    </row>
    <row r="48" spans="1:11" ht="12.75">
      <c r="A48" s="286" t="s">
        <v>252</v>
      </c>
      <c r="B48" s="287"/>
      <c r="C48" s="287"/>
      <c r="D48" s="287"/>
      <c r="E48" s="287"/>
      <c r="F48" s="287"/>
      <c r="G48" s="287"/>
      <c r="H48" s="288"/>
      <c r="I48" s="1">
        <v>43</v>
      </c>
      <c r="J48" s="108">
        <v>0</v>
      </c>
      <c r="K48" s="108">
        <v>0</v>
      </c>
    </row>
    <row r="49" spans="1:11" ht="12.75">
      <c r="A49" s="286" t="s">
        <v>253</v>
      </c>
      <c r="B49" s="293"/>
      <c r="C49" s="293"/>
      <c r="D49" s="293"/>
      <c r="E49" s="293"/>
      <c r="F49" s="293"/>
      <c r="G49" s="293"/>
      <c r="H49" s="294"/>
      <c r="I49" s="1">
        <v>44</v>
      </c>
      <c r="J49" s="108">
        <v>15311466.259999996</v>
      </c>
      <c r="K49" s="108">
        <v>15437901.43</v>
      </c>
    </row>
    <row r="50" spans="1:11" ht="12.75">
      <c r="A50" s="286" t="s">
        <v>277</v>
      </c>
      <c r="B50" s="293"/>
      <c r="C50" s="293"/>
      <c r="D50" s="293"/>
      <c r="E50" s="293"/>
      <c r="F50" s="293"/>
      <c r="G50" s="293"/>
      <c r="H50" s="294"/>
      <c r="I50" s="1">
        <v>45</v>
      </c>
      <c r="J50" s="108">
        <v>49964853.5059992</v>
      </c>
      <c r="K50" s="108">
        <v>34661031.44484627</v>
      </c>
    </row>
    <row r="51" spans="1:11" ht="12.75">
      <c r="A51" s="286" t="s">
        <v>278</v>
      </c>
      <c r="B51" s="293"/>
      <c r="C51" s="293"/>
      <c r="D51" s="293"/>
      <c r="E51" s="293"/>
      <c r="F51" s="293"/>
      <c r="G51" s="293"/>
      <c r="H51" s="294"/>
      <c r="I51" s="1">
        <v>46</v>
      </c>
      <c r="J51" s="108">
        <v>-47255134.52984401</v>
      </c>
      <c r="K51" s="108">
        <v>-90621646.679112</v>
      </c>
    </row>
    <row r="52" spans="1:11" ht="12.75">
      <c r="A52" s="292" t="s">
        <v>93</v>
      </c>
      <c r="B52" s="293"/>
      <c r="C52" s="293"/>
      <c r="D52" s="293"/>
      <c r="E52" s="293"/>
      <c r="F52" s="293"/>
      <c r="G52" s="293"/>
      <c r="H52" s="294"/>
      <c r="I52" s="1">
        <v>47</v>
      </c>
      <c r="J52" s="164">
        <f>J53+J54+J55+J56+J57</f>
        <v>-205893.7026976488</v>
      </c>
      <c r="K52" s="164">
        <f>K53+K54+K55+K56+K57</f>
        <v>-561886.677322105</v>
      </c>
    </row>
    <row r="53" spans="1:11" ht="12.75">
      <c r="A53" s="286" t="s">
        <v>279</v>
      </c>
      <c r="B53" s="293"/>
      <c r="C53" s="293"/>
      <c r="D53" s="293"/>
      <c r="E53" s="293"/>
      <c r="F53" s="293"/>
      <c r="G53" s="293"/>
      <c r="H53" s="294"/>
      <c r="I53" s="1">
        <v>48</v>
      </c>
      <c r="J53" s="108">
        <v>0</v>
      </c>
      <c r="K53" s="108">
        <v>0</v>
      </c>
    </row>
    <row r="54" spans="1:11" ht="12.75">
      <c r="A54" s="286" t="s">
        <v>280</v>
      </c>
      <c r="B54" s="293"/>
      <c r="C54" s="293"/>
      <c r="D54" s="293"/>
      <c r="E54" s="293"/>
      <c r="F54" s="293"/>
      <c r="G54" s="293"/>
      <c r="H54" s="294"/>
      <c r="I54" s="1">
        <v>49</v>
      </c>
      <c r="J54" s="108">
        <v>0</v>
      </c>
      <c r="K54" s="108">
        <v>0</v>
      </c>
    </row>
    <row r="55" spans="1:11" ht="12.75">
      <c r="A55" s="286" t="s">
        <v>281</v>
      </c>
      <c r="B55" s="293"/>
      <c r="C55" s="293"/>
      <c r="D55" s="293"/>
      <c r="E55" s="293"/>
      <c r="F55" s="293"/>
      <c r="G55" s="293"/>
      <c r="H55" s="294"/>
      <c r="I55" s="1">
        <v>50</v>
      </c>
      <c r="J55" s="108">
        <v>0</v>
      </c>
      <c r="K55" s="108">
        <v>0</v>
      </c>
    </row>
    <row r="56" spans="1:11" ht="12.75">
      <c r="A56" s="286" t="s">
        <v>282</v>
      </c>
      <c r="B56" s="293"/>
      <c r="C56" s="293"/>
      <c r="D56" s="293"/>
      <c r="E56" s="293"/>
      <c r="F56" s="293"/>
      <c r="G56" s="293"/>
      <c r="H56" s="294"/>
      <c r="I56" s="1">
        <v>51</v>
      </c>
      <c r="J56" s="108">
        <v>0</v>
      </c>
      <c r="K56" s="108">
        <v>0</v>
      </c>
    </row>
    <row r="57" spans="1:11" ht="12.75">
      <c r="A57" s="286" t="s">
        <v>283</v>
      </c>
      <c r="B57" s="293"/>
      <c r="C57" s="293"/>
      <c r="D57" s="293"/>
      <c r="E57" s="293"/>
      <c r="F57" s="293"/>
      <c r="G57" s="293"/>
      <c r="H57" s="294"/>
      <c r="I57" s="1">
        <v>52</v>
      </c>
      <c r="J57" s="108">
        <v>-205893.7026976488</v>
      </c>
      <c r="K57" s="108">
        <v>-561886.677322105</v>
      </c>
    </row>
    <row r="58" spans="1:11" ht="12.75">
      <c r="A58" s="292" t="s">
        <v>94</v>
      </c>
      <c r="B58" s="293"/>
      <c r="C58" s="293"/>
      <c r="D58" s="293"/>
      <c r="E58" s="293"/>
      <c r="F58" s="293"/>
      <c r="G58" s="293"/>
      <c r="H58" s="294"/>
      <c r="I58" s="1">
        <v>53</v>
      </c>
      <c r="J58" s="164">
        <f>J6+J37+J52</f>
        <v>55578954.593457446</v>
      </c>
      <c r="K58" s="164">
        <f>K6+K37+K52</f>
        <v>85500219.35447897</v>
      </c>
    </row>
    <row r="59" spans="1:11" ht="21.75" customHeight="1">
      <c r="A59" s="292" t="s">
        <v>284</v>
      </c>
      <c r="B59" s="293"/>
      <c r="C59" s="293"/>
      <c r="D59" s="293"/>
      <c r="E59" s="293"/>
      <c r="F59" s="293"/>
      <c r="G59" s="293"/>
      <c r="H59" s="294"/>
      <c r="I59" s="1">
        <v>54</v>
      </c>
      <c r="J59" s="108">
        <v>78235200.61584851</v>
      </c>
      <c r="K59" s="108">
        <v>66529745.398991</v>
      </c>
    </row>
    <row r="60" spans="1:11" ht="12.75">
      <c r="A60" s="292" t="s">
        <v>95</v>
      </c>
      <c r="B60" s="293"/>
      <c r="C60" s="293"/>
      <c r="D60" s="293"/>
      <c r="E60" s="293"/>
      <c r="F60" s="293"/>
      <c r="G60" s="293"/>
      <c r="H60" s="294"/>
      <c r="I60" s="1">
        <v>55</v>
      </c>
      <c r="J60" s="164">
        <f>J58+J59</f>
        <v>133814155.20930596</v>
      </c>
      <c r="K60" s="164">
        <f>K58+K59</f>
        <v>152029964.75346997</v>
      </c>
    </row>
    <row r="61" spans="1:11" ht="12.75">
      <c r="A61" s="286" t="s">
        <v>285</v>
      </c>
      <c r="B61" s="293"/>
      <c r="C61" s="293"/>
      <c r="D61" s="293"/>
      <c r="E61" s="293"/>
      <c r="F61" s="293"/>
      <c r="G61" s="293"/>
      <c r="H61" s="294"/>
      <c r="I61" s="1">
        <v>56</v>
      </c>
      <c r="J61" s="108">
        <v>136959766.643084</v>
      </c>
      <c r="K61" s="108">
        <v>157278358.46922898</v>
      </c>
    </row>
    <row r="62" spans="1:11" ht="12.75">
      <c r="A62" s="295" t="s">
        <v>96</v>
      </c>
      <c r="B62" s="296"/>
      <c r="C62" s="296"/>
      <c r="D62" s="296"/>
      <c r="E62" s="296"/>
      <c r="F62" s="296"/>
      <c r="G62" s="296"/>
      <c r="H62" s="297"/>
      <c r="I62" s="2">
        <v>57</v>
      </c>
      <c r="J62" s="109">
        <v>270773922.26417464</v>
      </c>
      <c r="K62" s="109">
        <v>309308322.8953753</v>
      </c>
    </row>
    <row r="63" spans="1:11" ht="12.75">
      <c r="A63" s="166" t="s">
        <v>5</v>
      </c>
      <c r="B63" s="35"/>
      <c r="C63" s="35"/>
      <c r="D63" s="35"/>
      <c r="E63" s="35"/>
      <c r="F63" s="35"/>
      <c r="G63" s="35"/>
      <c r="H63" s="35"/>
      <c r="I63" s="35"/>
      <c r="J63" s="35"/>
      <c r="K63" s="35"/>
    </row>
  </sheetData>
  <sheetProtection/>
  <mergeCells count="62">
    <mergeCell ref="A60:H60"/>
    <mergeCell ref="A61:H61"/>
    <mergeCell ref="A62:H62"/>
    <mergeCell ref="D3:E3"/>
    <mergeCell ref="A56:H56"/>
    <mergeCell ref="A57:H57"/>
    <mergeCell ref="A58:H58"/>
    <mergeCell ref="A59:H59"/>
    <mergeCell ref="A52:H52"/>
    <mergeCell ref="A53:H53"/>
    <mergeCell ref="A42:H42"/>
    <mergeCell ref="A43:H43"/>
    <mergeCell ref="A46:H46"/>
    <mergeCell ref="A47:H47"/>
    <mergeCell ref="A54:H54"/>
    <mergeCell ref="A55:H55"/>
    <mergeCell ref="A48:H48"/>
    <mergeCell ref="A49:H49"/>
    <mergeCell ref="A50:H50"/>
    <mergeCell ref="A51:H51"/>
    <mergeCell ref="A36:H36"/>
    <mergeCell ref="A37:H37"/>
    <mergeCell ref="A38:H38"/>
    <mergeCell ref="A39:H39"/>
    <mergeCell ref="A40:H40"/>
    <mergeCell ref="A41:H41"/>
    <mergeCell ref="A26:H26"/>
    <mergeCell ref="A27:H27"/>
    <mergeCell ref="A44:H44"/>
    <mergeCell ref="A45:H45"/>
    <mergeCell ref="A30:H30"/>
    <mergeCell ref="A31:H31"/>
    <mergeCell ref="A32:H32"/>
    <mergeCell ref="A33:H33"/>
    <mergeCell ref="A34:H34"/>
    <mergeCell ref="A35:H35"/>
    <mergeCell ref="A20:H20"/>
    <mergeCell ref="A21:H21"/>
    <mergeCell ref="A22:H22"/>
    <mergeCell ref="A23:H23"/>
    <mergeCell ref="A24:H24"/>
    <mergeCell ref="A25:H25"/>
    <mergeCell ref="A10:H10"/>
    <mergeCell ref="A11:H11"/>
    <mergeCell ref="A28:H28"/>
    <mergeCell ref="A29:H29"/>
    <mergeCell ref="A14:H14"/>
    <mergeCell ref="A15:H15"/>
    <mergeCell ref="A16:H16"/>
    <mergeCell ref="A17:H17"/>
    <mergeCell ref="A18:H18"/>
    <mergeCell ref="A19:H19"/>
    <mergeCell ref="A1:J1"/>
    <mergeCell ref="A2:J2"/>
    <mergeCell ref="A4:H4"/>
    <mergeCell ref="A5:H5"/>
    <mergeCell ref="A12:H12"/>
    <mergeCell ref="A13:H13"/>
    <mergeCell ref="A6:H6"/>
    <mergeCell ref="A7:H7"/>
    <mergeCell ref="A8:H8"/>
    <mergeCell ref="A9:H9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3" r:id="rId1"/>
  <customProperties>
    <customPr name="EpmWorksheetKeyString_GUID" r:id="rId2"/>
  </customProperties>
  <ignoredErrors>
    <ignoredError sqref="J5:K5" numberStoredAsText="1"/>
    <ignoredError sqref="J37:K37 J60:K60 J52:K53 J58:K58 K54:K56" unlockedFormula="1"/>
    <ignoredError sqref="J18:K18" formulaRange="1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M40"/>
  <sheetViews>
    <sheetView tabSelected="1" view="pageBreakPreview" zoomScaleSheetLayoutView="100" zoomScalePageLayoutView="0" workbookViewId="0" topLeftCell="A1">
      <pane xSplit="4" ySplit="6" topLeftCell="E7" activePane="bottomRight" state="frozen"/>
      <selection pane="topLeft" activeCell="F81" sqref="F81"/>
      <selection pane="topRight" activeCell="F81" sqref="F81"/>
      <selection pane="bottomLeft" activeCell="F81" sqref="F81"/>
      <selection pane="bottomRight" activeCell="F10" sqref="F10"/>
    </sheetView>
  </sheetViews>
  <sheetFormatPr defaultColWidth="9.140625" defaultRowHeight="12.75"/>
  <cols>
    <col min="1" max="2" width="9.140625" style="41" customWidth="1"/>
    <col min="3" max="3" width="16.140625" style="41" customWidth="1"/>
    <col min="4" max="4" width="9.140625" style="41" customWidth="1"/>
    <col min="5" max="13" width="12.8515625" style="41" customWidth="1"/>
    <col min="14" max="16384" width="9.140625" style="41" customWidth="1"/>
  </cols>
  <sheetData>
    <row r="1" spans="1:12" ht="19.5" customHeight="1">
      <c r="A1" s="305" t="s">
        <v>149</v>
      </c>
      <c r="B1" s="306"/>
      <c r="C1" s="306"/>
      <c r="D1" s="306"/>
      <c r="E1" s="306"/>
      <c r="F1" s="307"/>
      <c r="G1" s="307"/>
      <c r="H1" s="307"/>
      <c r="I1" s="307"/>
      <c r="J1" s="307"/>
      <c r="K1" s="308"/>
      <c r="L1" s="40"/>
    </row>
    <row r="2" spans="1:12" ht="11.25" customHeight="1">
      <c r="A2" s="309" t="s">
        <v>403</v>
      </c>
      <c r="B2" s="310"/>
      <c r="C2" s="310"/>
      <c r="D2" s="310"/>
      <c r="E2" s="306"/>
      <c r="F2" s="311"/>
      <c r="G2" s="311"/>
      <c r="H2" s="311"/>
      <c r="I2" s="311"/>
      <c r="J2" s="311"/>
      <c r="K2" s="312"/>
      <c r="L2" s="40"/>
    </row>
    <row r="3" spans="1:13" ht="12.75">
      <c r="A3" s="67"/>
      <c r="B3" s="68"/>
      <c r="C3" s="68"/>
      <c r="D3" s="68"/>
      <c r="E3" s="69"/>
      <c r="F3" s="70"/>
      <c r="G3" s="70"/>
      <c r="H3" s="70"/>
      <c r="I3" s="70"/>
      <c r="J3" s="70"/>
      <c r="K3" s="70"/>
      <c r="L3" s="313" t="s">
        <v>58</v>
      </c>
      <c r="M3" s="313"/>
    </row>
    <row r="4" spans="1:13" ht="13.5" customHeight="1">
      <c r="A4" s="314" t="s">
        <v>46</v>
      </c>
      <c r="B4" s="314"/>
      <c r="C4" s="314"/>
      <c r="D4" s="314" t="s">
        <v>62</v>
      </c>
      <c r="E4" s="299" t="s">
        <v>212</v>
      </c>
      <c r="F4" s="299"/>
      <c r="G4" s="299"/>
      <c r="H4" s="299"/>
      <c r="I4" s="299"/>
      <c r="J4" s="299"/>
      <c r="K4" s="299"/>
      <c r="L4" s="299" t="s">
        <v>219</v>
      </c>
      <c r="M4" s="299" t="s">
        <v>84</v>
      </c>
    </row>
    <row r="5" spans="1:13" ht="56.25">
      <c r="A5" s="315"/>
      <c r="B5" s="315"/>
      <c r="C5" s="315"/>
      <c r="D5" s="315"/>
      <c r="E5" s="71" t="s">
        <v>215</v>
      </c>
      <c r="F5" s="71" t="s">
        <v>44</v>
      </c>
      <c r="G5" s="71" t="s">
        <v>216</v>
      </c>
      <c r="H5" s="71" t="s">
        <v>217</v>
      </c>
      <c r="I5" s="71" t="s">
        <v>45</v>
      </c>
      <c r="J5" s="71" t="s">
        <v>218</v>
      </c>
      <c r="K5" s="71" t="s">
        <v>83</v>
      </c>
      <c r="L5" s="299"/>
      <c r="M5" s="299"/>
    </row>
    <row r="6" spans="1:13" ht="12.75">
      <c r="A6" s="300">
        <v>1</v>
      </c>
      <c r="B6" s="300"/>
      <c r="C6" s="300"/>
      <c r="D6" s="72">
        <v>2</v>
      </c>
      <c r="E6" s="72" t="s">
        <v>60</v>
      </c>
      <c r="F6" s="73" t="s">
        <v>61</v>
      </c>
      <c r="G6" s="72" t="s">
        <v>63</v>
      </c>
      <c r="H6" s="73" t="s">
        <v>64</v>
      </c>
      <c r="I6" s="72" t="s">
        <v>65</v>
      </c>
      <c r="J6" s="73" t="s">
        <v>66</v>
      </c>
      <c r="K6" s="72" t="s">
        <v>67</v>
      </c>
      <c r="L6" s="73" t="s">
        <v>68</v>
      </c>
      <c r="M6" s="72" t="s">
        <v>69</v>
      </c>
    </row>
    <row r="7" spans="1:13" ht="21" customHeight="1">
      <c r="A7" s="301" t="s">
        <v>300</v>
      </c>
      <c r="B7" s="302"/>
      <c r="C7" s="302"/>
      <c r="D7" s="74">
        <v>1</v>
      </c>
      <c r="E7" s="88">
        <v>601575800</v>
      </c>
      <c r="F7" s="88">
        <v>681482525.25</v>
      </c>
      <c r="G7" s="88">
        <v>288448726.9225329</v>
      </c>
      <c r="H7" s="88">
        <v>397873836.06</v>
      </c>
      <c r="I7" s="88">
        <v>433666995.2315554</v>
      </c>
      <c r="J7" s="88">
        <v>175834716.0829852</v>
      </c>
      <c r="K7" s="127">
        <f>+SUM(E7:J7)</f>
        <v>2578882599.547074</v>
      </c>
      <c r="L7" s="88">
        <v>13678262.022015126</v>
      </c>
      <c r="M7" s="127">
        <f>+SUM(K7:L7)</f>
        <v>2592560861.569089</v>
      </c>
    </row>
    <row r="8" spans="1:13" ht="22.5" customHeight="1">
      <c r="A8" s="303" t="s">
        <v>260</v>
      </c>
      <c r="B8" s="304"/>
      <c r="C8" s="304"/>
      <c r="D8" s="75">
        <v>2</v>
      </c>
      <c r="E8" s="89"/>
      <c r="F8" s="89"/>
      <c r="G8" s="89"/>
      <c r="H8" s="89"/>
      <c r="I8" s="89"/>
      <c r="J8" s="89"/>
      <c r="K8" s="128">
        <f aca="true" t="shared" si="0" ref="K8:K23">+SUM(E8:J8)</f>
        <v>0</v>
      </c>
      <c r="L8" s="89"/>
      <c r="M8" s="128">
        <f aca="true" t="shared" si="1" ref="M8:M23">+SUM(K8:L8)</f>
        <v>0</v>
      </c>
    </row>
    <row r="9" spans="1:13" ht="21.75" customHeight="1">
      <c r="A9" s="303" t="s">
        <v>261</v>
      </c>
      <c r="B9" s="304"/>
      <c r="C9" s="304"/>
      <c r="D9" s="75">
        <v>3</v>
      </c>
      <c r="E9" s="89"/>
      <c r="F9" s="89"/>
      <c r="G9" s="89"/>
      <c r="H9" s="89"/>
      <c r="I9" s="89"/>
      <c r="J9" s="89"/>
      <c r="K9" s="128">
        <f t="shared" si="0"/>
        <v>0</v>
      </c>
      <c r="L9" s="89"/>
      <c r="M9" s="128">
        <f t="shared" si="1"/>
        <v>0</v>
      </c>
    </row>
    <row r="10" spans="1:13" ht="20.25" customHeight="1">
      <c r="A10" s="316" t="s">
        <v>352</v>
      </c>
      <c r="B10" s="304"/>
      <c r="C10" s="304"/>
      <c r="D10" s="75">
        <v>4</v>
      </c>
      <c r="E10" s="128">
        <f aca="true" t="shared" si="2" ref="E10:J10">E7+E8+E9</f>
        <v>601575800</v>
      </c>
      <c r="F10" s="128">
        <f t="shared" si="2"/>
        <v>681482525.25</v>
      </c>
      <c r="G10" s="128">
        <f t="shared" si="2"/>
        <v>288448726.9225329</v>
      </c>
      <c r="H10" s="128">
        <f t="shared" si="2"/>
        <v>397873836.06</v>
      </c>
      <c r="I10" s="128">
        <f t="shared" si="2"/>
        <v>433666995.2315554</v>
      </c>
      <c r="J10" s="128">
        <f t="shared" si="2"/>
        <v>175834716.0829852</v>
      </c>
      <c r="K10" s="128">
        <f t="shared" si="0"/>
        <v>2578882599.547074</v>
      </c>
      <c r="L10" s="128">
        <f>L7+L8+L9</f>
        <v>13678262.022015126</v>
      </c>
      <c r="M10" s="128">
        <f t="shared" si="1"/>
        <v>2592560861.569089</v>
      </c>
    </row>
    <row r="11" spans="1:13" ht="20.25" customHeight="1">
      <c r="A11" s="316" t="s">
        <v>353</v>
      </c>
      <c r="B11" s="317"/>
      <c r="C11" s="317"/>
      <c r="D11" s="75">
        <v>5</v>
      </c>
      <c r="E11" s="128">
        <f aca="true" t="shared" si="3" ref="E11:J11">E12+E13</f>
        <v>0</v>
      </c>
      <c r="F11" s="128">
        <f t="shared" si="3"/>
        <v>0</v>
      </c>
      <c r="G11" s="128">
        <f t="shared" si="3"/>
        <v>92122098.91259249</v>
      </c>
      <c r="H11" s="128">
        <f t="shared" si="3"/>
        <v>0</v>
      </c>
      <c r="I11" s="128">
        <f t="shared" si="3"/>
        <v>0</v>
      </c>
      <c r="J11" s="128">
        <f t="shared" si="3"/>
        <v>253102678.80005062</v>
      </c>
      <c r="K11" s="128">
        <f t="shared" si="0"/>
        <v>345224777.7126431</v>
      </c>
      <c r="L11" s="128">
        <f>L12+L13</f>
        <v>498854.04825573333</v>
      </c>
      <c r="M11" s="128">
        <f t="shared" si="1"/>
        <v>345723631.7608988</v>
      </c>
    </row>
    <row r="12" spans="1:13" ht="12.75">
      <c r="A12" s="303" t="s">
        <v>262</v>
      </c>
      <c r="B12" s="304"/>
      <c r="C12" s="304"/>
      <c r="D12" s="75">
        <v>6</v>
      </c>
      <c r="E12" s="89">
        <v>0</v>
      </c>
      <c r="F12" s="89">
        <v>0</v>
      </c>
      <c r="G12" s="89">
        <v>0.06</v>
      </c>
      <c r="H12" s="89">
        <v>0</v>
      </c>
      <c r="I12" s="89"/>
      <c r="J12" s="89">
        <v>253102678.80005062</v>
      </c>
      <c r="K12" s="128">
        <f t="shared" si="0"/>
        <v>253102678.86005062</v>
      </c>
      <c r="L12" s="89">
        <v>488168.9681479615</v>
      </c>
      <c r="M12" s="128">
        <f t="shared" si="1"/>
        <v>253590847.82819858</v>
      </c>
    </row>
    <row r="13" spans="1:13" ht="21.75" customHeight="1">
      <c r="A13" s="303" t="s">
        <v>88</v>
      </c>
      <c r="B13" s="304"/>
      <c r="C13" s="304"/>
      <c r="D13" s="75">
        <v>7</v>
      </c>
      <c r="E13" s="128">
        <f>+E14+E15+E16+E17</f>
        <v>0</v>
      </c>
      <c r="F13" s="128">
        <f aca="true" t="shared" si="4" ref="F13:L13">+F14+F15+F16+F17</f>
        <v>0</v>
      </c>
      <c r="G13" s="128">
        <f t="shared" si="4"/>
        <v>92122098.85259248</v>
      </c>
      <c r="H13" s="128">
        <f t="shared" si="4"/>
        <v>0</v>
      </c>
      <c r="I13" s="128">
        <f t="shared" si="4"/>
        <v>0</v>
      </c>
      <c r="J13" s="128">
        <f t="shared" si="4"/>
        <v>0</v>
      </c>
      <c r="K13" s="128">
        <f t="shared" si="0"/>
        <v>92122098.85259248</v>
      </c>
      <c r="L13" s="128">
        <f t="shared" si="4"/>
        <v>10685.080107771842</v>
      </c>
      <c r="M13" s="128">
        <f t="shared" si="1"/>
        <v>92132783.93270026</v>
      </c>
    </row>
    <row r="14" spans="1:13" ht="19.5" customHeight="1">
      <c r="A14" s="303" t="s">
        <v>301</v>
      </c>
      <c r="B14" s="304"/>
      <c r="C14" s="304"/>
      <c r="D14" s="75">
        <v>8</v>
      </c>
      <c r="E14" s="89">
        <v>0</v>
      </c>
      <c r="F14" s="89">
        <v>0</v>
      </c>
      <c r="G14" s="89">
        <v>-3502255.1001374316</v>
      </c>
      <c r="H14" s="89">
        <v>0</v>
      </c>
      <c r="I14" s="89">
        <v>0</v>
      </c>
      <c r="J14" s="89">
        <v>0</v>
      </c>
      <c r="K14" s="128">
        <f t="shared" si="0"/>
        <v>-3502255.1001374316</v>
      </c>
      <c r="L14" s="89">
        <v>9540.536960120991</v>
      </c>
      <c r="M14" s="128">
        <f t="shared" si="1"/>
        <v>-3492714.563177311</v>
      </c>
    </row>
    <row r="15" spans="1:13" ht="19.5" customHeight="1">
      <c r="A15" s="303" t="s">
        <v>302</v>
      </c>
      <c r="B15" s="304"/>
      <c r="C15" s="304"/>
      <c r="D15" s="75">
        <v>9</v>
      </c>
      <c r="E15" s="89">
        <v>0</v>
      </c>
      <c r="F15" s="89">
        <v>0</v>
      </c>
      <c r="G15" s="89">
        <v>133067297.80388525</v>
      </c>
      <c r="H15" s="89">
        <v>0</v>
      </c>
      <c r="I15" s="89">
        <v>0</v>
      </c>
      <c r="J15" s="89">
        <v>0</v>
      </c>
      <c r="K15" s="128">
        <f t="shared" si="0"/>
        <v>133067297.80388525</v>
      </c>
      <c r="L15" s="89">
        <v>26659.20763068147</v>
      </c>
      <c r="M15" s="128">
        <f t="shared" si="1"/>
        <v>133093957.01151593</v>
      </c>
    </row>
    <row r="16" spans="1:13" ht="21" customHeight="1">
      <c r="A16" s="303" t="s">
        <v>303</v>
      </c>
      <c r="B16" s="304"/>
      <c r="C16" s="304"/>
      <c r="D16" s="75">
        <v>10</v>
      </c>
      <c r="E16" s="89">
        <v>0</v>
      </c>
      <c r="F16" s="89">
        <v>0</v>
      </c>
      <c r="G16" s="89">
        <v>-37081338.9902</v>
      </c>
      <c r="H16" s="89">
        <v>0</v>
      </c>
      <c r="I16" s="89">
        <v>0</v>
      </c>
      <c r="J16" s="89">
        <v>0</v>
      </c>
      <c r="K16" s="128">
        <f t="shared" si="0"/>
        <v>-37081338.9902</v>
      </c>
      <c r="L16" s="89">
        <v>0</v>
      </c>
      <c r="M16" s="128">
        <f t="shared" si="1"/>
        <v>-37081338.9902</v>
      </c>
    </row>
    <row r="17" spans="1:13" ht="21.75" customHeight="1">
      <c r="A17" s="303" t="s">
        <v>263</v>
      </c>
      <c r="B17" s="304"/>
      <c r="C17" s="304"/>
      <c r="D17" s="75">
        <v>11</v>
      </c>
      <c r="E17" s="89">
        <v>0</v>
      </c>
      <c r="F17" s="89">
        <v>0</v>
      </c>
      <c r="G17" s="89">
        <v>-361604.8609553445</v>
      </c>
      <c r="H17" s="89"/>
      <c r="I17" s="89">
        <v>0</v>
      </c>
      <c r="J17" s="89">
        <v>0</v>
      </c>
      <c r="K17" s="128">
        <f t="shared" si="0"/>
        <v>-361604.8609553445</v>
      </c>
      <c r="L17" s="89">
        <v>-25514.664483030618</v>
      </c>
      <c r="M17" s="128">
        <f t="shared" si="1"/>
        <v>-387119.52543837513</v>
      </c>
    </row>
    <row r="18" spans="1:13" ht="21.75" customHeight="1">
      <c r="A18" s="316" t="s">
        <v>354</v>
      </c>
      <c r="B18" s="304"/>
      <c r="C18" s="304"/>
      <c r="D18" s="75">
        <v>12</v>
      </c>
      <c r="E18" s="128">
        <f aca="true" t="shared" si="5" ref="E18:J18">+E19+E20+E21+E22</f>
        <v>0</v>
      </c>
      <c r="F18" s="128">
        <f t="shared" si="5"/>
        <v>0</v>
      </c>
      <c r="G18" s="128">
        <f t="shared" si="5"/>
        <v>-534876.8474903558</v>
      </c>
      <c r="H18" s="128">
        <f t="shared" si="5"/>
        <v>2576401.2800000003</v>
      </c>
      <c r="I18" s="128">
        <f t="shared" si="5"/>
        <v>172785731.7085849</v>
      </c>
      <c r="J18" s="128">
        <f t="shared" si="5"/>
        <v>-175834716.0829852</v>
      </c>
      <c r="K18" s="128">
        <f t="shared" si="0"/>
        <v>-1007459.941890657</v>
      </c>
      <c r="L18" s="128">
        <f>+L19+L20+L21+L22</f>
        <v>-1684329.4175795913</v>
      </c>
      <c r="M18" s="128">
        <f t="shared" si="1"/>
        <v>-2691789.359470248</v>
      </c>
    </row>
    <row r="19" spans="1:13" ht="21.75" customHeight="1">
      <c r="A19" s="303" t="s">
        <v>89</v>
      </c>
      <c r="B19" s="304"/>
      <c r="C19" s="304"/>
      <c r="D19" s="75">
        <v>13</v>
      </c>
      <c r="E19" s="89">
        <v>0</v>
      </c>
      <c r="F19" s="89">
        <v>0</v>
      </c>
      <c r="G19" s="89">
        <v>0</v>
      </c>
      <c r="H19" s="89">
        <v>0</v>
      </c>
      <c r="I19" s="89">
        <v>0</v>
      </c>
      <c r="J19" s="89">
        <v>0</v>
      </c>
      <c r="K19" s="128">
        <f>+SUM(E19:J19)</f>
        <v>0</v>
      </c>
      <c r="L19" s="89">
        <v>0</v>
      </c>
      <c r="M19" s="128">
        <f t="shared" si="1"/>
        <v>0</v>
      </c>
    </row>
    <row r="20" spans="1:13" ht="12.75">
      <c r="A20" s="303" t="s">
        <v>305</v>
      </c>
      <c r="B20" s="304"/>
      <c r="C20" s="304"/>
      <c r="D20" s="75">
        <v>14</v>
      </c>
      <c r="E20" s="89">
        <v>0</v>
      </c>
      <c r="F20" s="89">
        <v>0</v>
      </c>
      <c r="G20" s="89">
        <v>0</v>
      </c>
      <c r="H20" s="89">
        <v>0</v>
      </c>
      <c r="I20" s="89">
        <v>-596406.3895303325</v>
      </c>
      <c r="J20" s="89">
        <v>0</v>
      </c>
      <c r="K20" s="128">
        <f>+SUM(E20:J20)</f>
        <v>-596406.3895303325</v>
      </c>
      <c r="L20" s="89">
        <v>-1539741.4604696676</v>
      </c>
      <c r="M20" s="128">
        <f t="shared" si="1"/>
        <v>-2136147.85</v>
      </c>
    </row>
    <row r="21" spans="1:13" ht="12.75">
      <c r="A21" s="303" t="s">
        <v>306</v>
      </c>
      <c r="B21" s="304"/>
      <c r="C21" s="304"/>
      <c r="D21" s="75">
        <v>15</v>
      </c>
      <c r="E21" s="89">
        <v>0</v>
      </c>
      <c r="F21" s="89"/>
      <c r="G21" s="89">
        <v>0</v>
      </c>
      <c r="H21" s="89">
        <v>0</v>
      </c>
      <c r="I21" s="89">
        <v>0</v>
      </c>
      <c r="J21" s="89">
        <v>-1098374.5508223511</v>
      </c>
      <c r="K21" s="128">
        <f>+SUM(E21:J21)</f>
        <v>-1098374.5508223511</v>
      </c>
      <c r="L21" s="89">
        <v>-205893.7026976488</v>
      </c>
      <c r="M21" s="128">
        <f t="shared" si="1"/>
        <v>-1304268.25352</v>
      </c>
    </row>
    <row r="22" spans="1:13" ht="12.75">
      <c r="A22" s="303" t="s">
        <v>307</v>
      </c>
      <c r="B22" s="304"/>
      <c r="C22" s="304"/>
      <c r="D22" s="75">
        <v>16</v>
      </c>
      <c r="E22" s="89">
        <v>0</v>
      </c>
      <c r="F22" s="89"/>
      <c r="G22" s="89">
        <v>-534876.8474903558</v>
      </c>
      <c r="H22" s="89">
        <v>2576401.2800000003</v>
      </c>
      <c r="I22" s="89">
        <v>173382138.09811524</v>
      </c>
      <c r="J22" s="89">
        <v>-174736341.53216285</v>
      </c>
      <c r="K22" s="128">
        <f>+SUM(E22:J22)</f>
        <v>687320.9984620214</v>
      </c>
      <c r="L22" s="89">
        <v>61305.745587725105</v>
      </c>
      <c r="M22" s="128">
        <f t="shared" si="1"/>
        <v>748626.7440497464</v>
      </c>
    </row>
    <row r="23" spans="1:13" ht="21.75" customHeight="1" thickBot="1">
      <c r="A23" s="318" t="s">
        <v>355</v>
      </c>
      <c r="B23" s="319"/>
      <c r="C23" s="319"/>
      <c r="D23" s="76">
        <v>17</v>
      </c>
      <c r="E23" s="129">
        <f>+E10+E11+E18</f>
        <v>601575800</v>
      </c>
      <c r="F23" s="129">
        <f aca="true" t="shared" si="6" ref="F23:L23">+F10+F11+F18</f>
        <v>681482525.25</v>
      </c>
      <c r="G23" s="129">
        <f t="shared" si="6"/>
        <v>380035948.987635</v>
      </c>
      <c r="H23" s="129">
        <f t="shared" si="6"/>
        <v>400450237.34</v>
      </c>
      <c r="I23" s="129">
        <f t="shared" si="6"/>
        <v>606452726.9401402</v>
      </c>
      <c r="J23" s="129">
        <f t="shared" si="6"/>
        <v>253102678.8000506</v>
      </c>
      <c r="K23" s="129">
        <f t="shared" si="0"/>
        <v>2923099917.3178263</v>
      </c>
      <c r="L23" s="129">
        <f t="shared" si="6"/>
        <v>12492786.65269127</v>
      </c>
      <c r="M23" s="129">
        <f t="shared" si="1"/>
        <v>2935592703.9705176</v>
      </c>
    </row>
    <row r="24" spans="1:13" ht="24" customHeight="1" thickTop="1">
      <c r="A24" s="320" t="s">
        <v>308</v>
      </c>
      <c r="B24" s="321"/>
      <c r="C24" s="321"/>
      <c r="D24" s="77">
        <v>18</v>
      </c>
      <c r="E24" s="130">
        <f aca="true" t="shared" si="7" ref="E24:L24">+E23</f>
        <v>601575800</v>
      </c>
      <c r="F24" s="130">
        <f t="shared" si="7"/>
        <v>681482525.25</v>
      </c>
      <c r="G24" s="130">
        <f t="shared" si="7"/>
        <v>380035948.987635</v>
      </c>
      <c r="H24" s="130">
        <f t="shared" si="7"/>
        <v>400450237.34</v>
      </c>
      <c r="I24" s="130">
        <f t="shared" si="7"/>
        <v>606452726.9401402</v>
      </c>
      <c r="J24" s="130">
        <f t="shared" si="7"/>
        <v>253102678.8000506</v>
      </c>
      <c r="K24" s="131">
        <f aca="true" t="shared" si="8" ref="K24:K40">SUM(E24:J24)</f>
        <v>2923099917.3178263</v>
      </c>
      <c r="L24" s="130">
        <f t="shared" si="7"/>
        <v>12492786.65269127</v>
      </c>
      <c r="M24" s="131">
        <f aca="true" t="shared" si="9" ref="M24:M40">K24+L24</f>
        <v>2935592703.9705176</v>
      </c>
    </row>
    <row r="25" spans="1:13" ht="12.75">
      <c r="A25" s="303" t="s">
        <v>310</v>
      </c>
      <c r="B25" s="304"/>
      <c r="C25" s="304"/>
      <c r="D25" s="75">
        <v>19</v>
      </c>
      <c r="E25" s="89"/>
      <c r="F25" s="89"/>
      <c r="G25" s="89"/>
      <c r="H25" s="89"/>
      <c r="I25" s="89"/>
      <c r="J25" s="89"/>
      <c r="K25" s="128">
        <f t="shared" si="8"/>
        <v>0</v>
      </c>
      <c r="L25" s="89"/>
      <c r="M25" s="128">
        <f t="shared" si="9"/>
        <v>0</v>
      </c>
    </row>
    <row r="26" spans="1:13" ht="20.25" customHeight="1">
      <c r="A26" s="303" t="s">
        <v>309</v>
      </c>
      <c r="B26" s="304"/>
      <c r="C26" s="304"/>
      <c r="D26" s="75">
        <v>20</v>
      </c>
      <c r="E26" s="89"/>
      <c r="F26" s="89"/>
      <c r="G26" s="89"/>
      <c r="H26" s="89"/>
      <c r="I26" s="89"/>
      <c r="J26" s="89"/>
      <c r="K26" s="128">
        <f t="shared" si="8"/>
        <v>0</v>
      </c>
      <c r="L26" s="89"/>
      <c r="M26" s="128">
        <f t="shared" si="9"/>
        <v>0</v>
      </c>
    </row>
    <row r="27" spans="1:13" ht="21.75" customHeight="1">
      <c r="A27" s="316" t="s">
        <v>356</v>
      </c>
      <c r="B27" s="304"/>
      <c r="C27" s="304"/>
      <c r="D27" s="75">
        <v>21</v>
      </c>
      <c r="E27" s="128">
        <f>SUM(E24:E26)</f>
        <v>601575800</v>
      </c>
      <c r="F27" s="128">
        <f aca="true" t="shared" si="10" ref="F27:L27">SUM(F24:F26)</f>
        <v>681482525.25</v>
      </c>
      <c r="G27" s="128">
        <f t="shared" si="10"/>
        <v>380035948.987635</v>
      </c>
      <c r="H27" s="128">
        <f t="shared" si="10"/>
        <v>400450237.34</v>
      </c>
      <c r="I27" s="128">
        <f t="shared" si="10"/>
        <v>606452726.9401402</v>
      </c>
      <c r="J27" s="128">
        <f t="shared" si="10"/>
        <v>253102678.8000506</v>
      </c>
      <c r="K27" s="128">
        <f t="shared" si="8"/>
        <v>2923099917.3178263</v>
      </c>
      <c r="L27" s="128">
        <f t="shared" si="10"/>
        <v>12492786.65269127</v>
      </c>
      <c r="M27" s="128">
        <f t="shared" si="9"/>
        <v>2935592703.9705176</v>
      </c>
    </row>
    <row r="28" spans="1:13" ht="23.25" customHeight="1">
      <c r="A28" s="316" t="s">
        <v>357</v>
      </c>
      <c r="B28" s="304"/>
      <c r="C28" s="304"/>
      <c r="D28" s="75">
        <v>22</v>
      </c>
      <c r="E28" s="128">
        <f aca="true" t="shared" si="11" ref="E28:J28">E29+E30</f>
        <v>0</v>
      </c>
      <c r="F28" s="128">
        <f t="shared" si="11"/>
        <v>0</v>
      </c>
      <c r="G28" s="128">
        <f t="shared" si="11"/>
        <v>-18227408.16839847</v>
      </c>
      <c r="H28" s="128">
        <f t="shared" si="11"/>
        <v>0</v>
      </c>
      <c r="I28" s="128">
        <f t="shared" si="11"/>
        <v>0</v>
      </c>
      <c r="J28" s="128">
        <f t="shared" si="11"/>
        <v>214618977.19719213</v>
      </c>
      <c r="K28" s="128">
        <f t="shared" si="8"/>
        <v>196391569.02879366</v>
      </c>
      <c r="L28" s="128">
        <f>L29+L30</f>
        <v>55076.45475954423</v>
      </c>
      <c r="M28" s="128">
        <f t="shared" si="9"/>
        <v>196446645.4835532</v>
      </c>
    </row>
    <row r="29" spans="1:13" ht="13.5" customHeight="1">
      <c r="A29" s="303" t="s">
        <v>90</v>
      </c>
      <c r="B29" s="304"/>
      <c r="C29" s="304"/>
      <c r="D29" s="75">
        <v>23</v>
      </c>
      <c r="E29" s="89">
        <v>0</v>
      </c>
      <c r="F29" s="89">
        <v>0</v>
      </c>
      <c r="G29" s="89">
        <v>0.06</v>
      </c>
      <c r="H29" s="89">
        <v>0</v>
      </c>
      <c r="I29" s="89"/>
      <c r="J29" s="89">
        <v>214618977.19719213</v>
      </c>
      <c r="K29" s="128">
        <f t="shared" si="8"/>
        <v>214618977.25719213</v>
      </c>
      <c r="L29" s="89">
        <v>155806.94021360594</v>
      </c>
      <c r="M29" s="128">
        <f t="shared" si="9"/>
        <v>214774784.19740576</v>
      </c>
    </row>
    <row r="30" spans="1:13" ht="21.75" customHeight="1">
      <c r="A30" s="303" t="s">
        <v>87</v>
      </c>
      <c r="B30" s="304"/>
      <c r="C30" s="304"/>
      <c r="D30" s="75">
        <v>24</v>
      </c>
      <c r="E30" s="128">
        <f aca="true" t="shared" si="12" ref="E30:J30">SUM(E31:E34)</f>
        <v>0</v>
      </c>
      <c r="F30" s="128">
        <f t="shared" si="12"/>
        <v>0</v>
      </c>
      <c r="G30" s="128">
        <f t="shared" si="12"/>
        <v>-18227408.22839847</v>
      </c>
      <c r="H30" s="128">
        <f t="shared" si="12"/>
        <v>0</v>
      </c>
      <c r="I30" s="128">
        <f t="shared" si="12"/>
        <v>0</v>
      </c>
      <c r="J30" s="128">
        <f t="shared" si="12"/>
        <v>0</v>
      </c>
      <c r="K30" s="128">
        <f t="shared" si="8"/>
        <v>-18227408.22839847</v>
      </c>
      <c r="L30" s="128">
        <f>SUM(L31:L34)</f>
        <v>-100730.48545406171</v>
      </c>
      <c r="M30" s="128">
        <f t="shared" si="9"/>
        <v>-18328138.71385253</v>
      </c>
    </row>
    <row r="31" spans="1:13" ht="21.75" customHeight="1">
      <c r="A31" s="303" t="s">
        <v>301</v>
      </c>
      <c r="B31" s="304"/>
      <c r="C31" s="304"/>
      <c r="D31" s="75">
        <v>25</v>
      </c>
      <c r="E31" s="89">
        <v>0</v>
      </c>
      <c r="F31" s="89">
        <v>0</v>
      </c>
      <c r="G31" s="89">
        <v>0</v>
      </c>
      <c r="H31" s="89">
        <v>0</v>
      </c>
      <c r="I31" s="89">
        <v>0</v>
      </c>
      <c r="J31" s="89">
        <v>0</v>
      </c>
      <c r="K31" s="128">
        <f t="shared" si="8"/>
        <v>0</v>
      </c>
      <c r="L31" s="89">
        <v>0</v>
      </c>
      <c r="M31" s="128">
        <f t="shared" si="9"/>
        <v>0</v>
      </c>
    </row>
    <row r="32" spans="1:13" ht="21.75" customHeight="1">
      <c r="A32" s="303" t="s">
        <v>302</v>
      </c>
      <c r="B32" s="304"/>
      <c r="C32" s="304"/>
      <c r="D32" s="75">
        <v>26</v>
      </c>
      <c r="E32" s="89">
        <v>0</v>
      </c>
      <c r="F32" s="89">
        <v>0</v>
      </c>
      <c r="G32" s="89">
        <v>10412426.23178472</v>
      </c>
      <c r="H32" s="89">
        <v>0</v>
      </c>
      <c r="I32" s="89">
        <v>0</v>
      </c>
      <c r="J32" s="89">
        <v>0</v>
      </c>
      <c r="K32" s="128">
        <f t="shared" si="8"/>
        <v>10412426.23178472</v>
      </c>
      <c r="L32" s="89">
        <v>-8765.436389785731</v>
      </c>
      <c r="M32" s="128">
        <f t="shared" si="9"/>
        <v>10403660.795394935</v>
      </c>
    </row>
    <row r="33" spans="1:13" ht="22.5" customHeight="1">
      <c r="A33" s="303" t="s">
        <v>303</v>
      </c>
      <c r="B33" s="304"/>
      <c r="C33" s="304"/>
      <c r="D33" s="75">
        <v>27</v>
      </c>
      <c r="E33" s="89">
        <v>0</v>
      </c>
      <c r="F33" s="89">
        <v>0</v>
      </c>
      <c r="G33" s="89">
        <v>-25322282.986199997</v>
      </c>
      <c r="H33" s="89">
        <v>0</v>
      </c>
      <c r="I33" s="89">
        <v>0</v>
      </c>
      <c r="J33" s="89">
        <v>0</v>
      </c>
      <c r="K33" s="128">
        <f t="shared" si="8"/>
        <v>-25322282.986199997</v>
      </c>
      <c r="L33" s="89">
        <v>0</v>
      </c>
      <c r="M33" s="128">
        <f t="shared" si="9"/>
        <v>-25322282.986199997</v>
      </c>
    </row>
    <row r="34" spans="1:13" ht="21" customHeight="1">
      <c r="A34" s="303" t="s">
        <v>263</v>
      </c>
      <c r="B34" s="304"/>
      <c r="C34" s="304"/>
      <c r="D34" s="75">
        <v>28</v>
      </c>
      <c r="E34" s="89">
        <v>0</v>
      </c>
      <c r="F34" s="89">
        <v>0</v>
      </c>
      <c r="G34" s="89">
        <v>-3317551.4739831924</v>
      </c>
      <c r="H34" s="89"/>
      <c r="I34" s="89">
        <v>0</v>
      </c>
      <c r="J34" s="89">
        <v>0</v>
      </c>
      <c r="K34" s="128">
        <f t="shared" si="8"/>
        <v>-3317551.4739831924</v>
      </c>
      <c r="L34" s="89">
        <v>-91965.04906427598</v>
      </c>
      <c r="M34" s="128">
        <f t="shared" si="9"/>
        <v>-3409516.523047468</v>
      </c>
    </row>
    <row r="35" spans="1:13" ht="33.75" customHeight="1">
      <c r="A35" s="316" t="s">
        <v>358</v>
      </c>
      <c r="B35" s="304"/>
      <c r="C35" s="304"/>
      <c r="D35" s="75">
        <v>29</v>
      </c>
      <c r="E35" s="128">
        <f aca="true" t="shared" si="13" ref="E35:J35">SUM(E36:E39)</f>
        <v>0</v>
      </c>
      <c r="F35" s="128">
        <f t="shared" si="13"/>
        <v>0</v>
      </c>
      <c r="G35" s="128">
        <f>+SUM(G36:G39)</f>
        <v>826224.9415064035</v>
      </c>
      <c r="H35" s="128">
        <f t="shared" si="13"/>
        <v>1588338.5999999985</v>
      </c>
      <c r="I35" s="128">
        <f t="shared" si="13"/>
        <v>249540046.4124461</v>
      </c>
      <c r="J35" s="128">
        <f t="shared" si="13"/>
        <v>-253102679.00005013</v>
      </c>
      <c r="K35" s="128">
        <f t="shared" si="8"/>
        <v>-1148069.0460976064</v>
      </c>
      <c r="L35" s="128">
        <f>SUM(L36:L39)</f>
        <v>-319758.97586599353</v>
      </c>
      <c r="M35" s="128">
        <f t="shared" si="9"/>
        <v>-1467828.0219636</v>
      </c>
    </row>
    <row r="36" spans="1:13" ht="26.25" customHeight="1">
      <c r="A36" s="303" t="s">
        <v>304</v>
      </c>
      <c r="B36" s="304"/>
      <c r="C36" s="304"/>
      <c r="D36" s="75">
        <v>30</v>
      </c>
      <c r="E36" s="89">
        <v>0</v>
      </c>
      <c r="F36" s="89">
        <v>0</v>
      </c>
      <c r="G36" s="89">
        <v>0</v>
      </c>
      <c r="H36" s="89">
        <v>0</v>
      </c>
      <c r="I36" s="89">
        <v>0</v>
      </c>
      <c r="J36" s="89">
        <v>0</v>
      </c>
      <c r="K36" s="128">
        <f t="shared" si="8"/>
        <v>0</v>
      </c>
      <c r="L36" s="89">
        <v>0</v>
      </c>
      <c r="M36" s="128">
        <f t="shared" si="9"/>
        <v>0</v>
      </c>
    </row>
    <row r="37" spans="1:13" ht="12.75">
      <c r="A37" s="303" t="s">
        <v>305</v>
      </c>
      <c r="B37" s="304"/>
      <c r="C37" s="304"/>
      <c r="D37" s="75">
        <v>31</v>
      </c>
      <c r="E37" s="89">
        <v>0</v>
      </c>
      <c r="F37" s="89">
        <v>0</v>
      </c>
      <c r="G37" s="89">
        <v>0</v>
      </c>
      <c r="H37" s="89">
        <v>0</v>
      </c>
      <c r="I37" s="89">
        <v>206308.2280250308</v>
      </c>
      <c r="J37" s="89">
        <v>0</v>
      </c>
      <c r="K37" s="128">
        <f t="shared" si="8"/>
        <v>206308.2280250308</v>
      </c>
      <c r="L37" s="89">
        <v>-83005.87</v>
      </c>
      <c r="M37" s="128">
        <f t="shared" si="9"/>
        <v>123302.35802503082</v>
      </c>
    </row>
    <row r="38" spans="1:13" ht="12.75">
      <c r="A38" s="303" t="s">
        <v>306</v>
      </c>
      <c r="B38" s="304"/>
      <c r="C38" s="304"/>
      <c r="D38" s="75">
        <v>32</v>
      </c>
      <c r="E38" s="89">
        <v>0</v>
      </c>
      <c r="F38" s="89">
        <v>0</v>
      </c>
      <c r="G38" s="89">
        <v>0</v>
      </c>
      <c r="H38" s="89">
        <v>0</v>
      </c>
      <c r="I38" s="89">
        <v>0</v>
      </c>
      <c r="J38" s="89">
        <v>-1541886.677322105</v>
      </c>
      <c r="K38" s="128">
        <f t="shared" si="8"/>
        <v>-1541886.677322105</v>
      </c>
      <c r="L38" s="89">
        <v>-200054.62494589482</v>
      </c>
      <c r="M38" s="128">
        <f t="shared" si="9"/>
        <v>-1741941.3022679999</v>
      </c>
    </row>
    <row r="39" spans="1:13" ht="12.75">
      <c r="A39" s="303" t="s">
        <v>91</v>
      </c>
      <c r="B39" s="304"/>
      <c r="C39" s="304"/>
      <c r="D39" s="75">
        <v>33</v>
      </c>
      <c r="E39" s="89">
        <v>0</v>
      </c>
      <c r="F39" s="89">
        <v>0</v>
      </c>
      <c r="G39" s="89">
        <v>826224.9415064035</v>
      </c>
      <c r="H39" s="89">
        <v>1588338.5999999985</v>
      </c>
      <c r="I39" s="89">
        <v>249333738.1844211</v>
      </c>
      <c r="J39" s="89">
        <v>-251560792.322728</v>
      </c>
      <c r="K39" s="128">
        <f t="shared" si="8"/>
        <v>187509.40319949389</v>
      </c>
      <c r="L39" s="89">
        <v>-36698.4809200987</v>
      </c>
      <c r="M39" s="128">
        <f t="shared" si="9"/>
        <v>150810.9222793952</v>
      </c>
    </row>
    <row r="40" spans="1:13" ht="48.75" customHeight="1">
      <c r="A40" s="322" t="s">
        <v>359</v>
      </c>
      <c r="B40" s="323"/>
      <c r="C40" s="323"/>
      <c r="D40" s="78">
        <v>34</v>
      </c>
      <c r="E40" s="132">
        <f aca="true" t="shared" si="14" ref="E40:J40">E27+E28+E35</f>
        <v>601575800</v>
      </c>
      <c r="F40" s="132">
        <f t="shared" si="14"/>
        <v>681482525.25</v>
      </c>
      <c r="G40" s="132">
        <f t="shared" si="14"/>
        <v>362634765.7607429</v>
      </c>
      <c r="H40" s="132">
        <f t="shared" si="14"/>
        <v>402038575.94</v>
      </c>
      <c r="I40" s="132">
        <f t="shared" si="14"/>
        <v>855992773.3525864</v>
      </c>
      <c r="J40" s="132">
        <f t="shared" si="14"/>
        <v>214618976.99719256</v>
      </c>
      <c r="K40" s="132">
        <f t="shared" si="8"/>
        <v>3118343417.300522</v>
      </c>
      <c r="L40" s="132">
        <f>L27+L28+L35</f>
        <v>12228104.13158482</v>
      </c>
      <c r="M40" s="132">
        <f t="shared" si="9"/>
        <v>3130571521.4321065</v>
      </c>
    </row>
  </sheetData>
  <sheetProtection/>
  <mergeCells count="43">
    <mergeCell ref="A32:C32"/>
    <mergeCell ref="A39:C39"/>
    <mergeCell ref="A40:C40"/>
    <mergeCell ref="A33:C33"/>
    <mergeCell ref="A34:C34"/>
    <mergeCell ref="A35:C35"/>
    <mergeCell ref="A36:C36"/>
    <mergeCell ref="A37:C37"/>
    <mergeCell ref="A38:C38"/>
    <mergeCell ref="A26:C26"/>
    <mergeCell ref="A27:C27"/>
    <mergeCell ref="A28:C28"/>
    <mergeCell ref="A29:C29"/>
    <mergeCell ref="A30:C30"/>
    <mergeCell ref="A31:C31"/>
    <mergeCell ref="A20:C20"/>
    <mergeCell ref="A21:C21"/>
    <mergeCell ref="A22:C22"/>
    <mergeCell ref="A23:C23"/>
    <mergeCell ref="A24:C24"/>
    <mergeCell ref="A25:C25"/>
    <mergeCell ref="A14:C14"/>
    <mergeCell ref="A15:C15"/>
    <mergeCell ref="A16:C16"/>
    <mergeCell ref="A17:C17"/>
    <mergeCell ref="A18:C18"/>
    <mergeCell ref="A19:C19"/>
    <mergeCell ref="L4:L5"/>
    <mergeCell ref="A9:C9"/>
    <mergeCell ref="A10:C10"/>
    <mergeCell ref="A11:C11"/>
    <mergeCell ref="A12:C12"/>
    <mergeCell ref="A13:C13"/>
    <mergeCell ref="M4:M5"/>
    <mergeCell ref="A6:C6"/>
    <mergeCell ref="A7:C7"/>
    <mergeCell ref="A8:C8"/>
    <mergeCell ref="A1:K1"/>
    <mergeCell ref="A2:K2"/>
    <mergeCell ref="L3:M3"/>
    <mergeCell ref="A4:C5"/>
    <mergeCell ref="D4:D5"/>
    <mergeCell ref="E4:K4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55" r:id="rId1"/>
  <customProperties>
    <customPr name="EpmWorksheetKeyString_GUID" r:id="rId2"/>
  </customProperties>
  <ignoredErrors>
    <ignoredError sqref="E6:M6" numberStoredAsText="1"/>
    <ignoredError sqref="K7:K9" formulaRange="1"/>
    <ignoredError sqref="K10:K23 G35:J35 G40:J40 K24:K30 K35:K40 K31:K34" formula="1" formulaRange="1"/>
    <ignoredError sqref="E24:J28 E31:F31 L35:M35 L24:M28 E35:F40 E32:F34 H32:J34 M31:M34 L40:M40 M37:M39 E30:J30 E29:I29 L30:M30 M29 H31:J31 M36" unlockedFormula="1"/>
    <ignoredError sqref="G35:J35 G40:J40" formula="1" unlockedFormula="1"/>
    <ignoredError sqref="K24:K30 K35:K40" formula="1" formulaRange="1" unlockedFormula="1"/>
    <ignoredError sqref="K31:K34" formulaRange="1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J27"/>
  <sheetViews>
    <sheetView view="pageBreakPreview" zoomScale="110" zoomScaleSheetLayoutView="110" zoomScalePageLayoutView="0" workbookViewId="0" topLeftCell="A1">
      <selection activeCell="F81" sqref="F81"/>
    </sheetView>
  </sheetViews>
  <sheetFormatPr defaultColWidth="9.140625" defaultRowHeight="12.75"/>
  <cols>
    <col min="1" max="16384" width="9.140625" style="10" customWidth="1"/>
  </cols>
  <sheetData>
    <row r="1" spans="1:10" ht="12">
      <c r="A1" s="9"/>
      <c r="B1" s="9"/>
      <c r="C1" s="9"/>
      <c r="D1" s="9"/>
      <c r="E1" s="9"/>
      <c r="F1" s="9"/>
      <c r="G1" s="9"/>
      <c r="H1" s="9"/>
      <c r="I1" s="9"/>
      <c r="J1" s="9"/>
    </row>
    <row r="2" spans="1:10" ht="15.75">
      <c r="A2" s="324" t="s">
        <v>351</v>
      </c>
      <c r="B2" s="324"/>
      <c r="C2" s="324"/>
      <c r="D2" s="324"/>
      <c r="E2" s="324"/>
      <c r="F2" s="324"/>
      <c r="G2" s="324"/>
      <c r="H2" s="324"/>
      <c r="I2" s="324"/>
      <c r="J2" s="324"/>
    </row>
    <row r="3" spans="1:10" ht="12">
      <c r="A3" s="9"/>
      <c r="B3" s="9"/>
      <c r="C3" s="9"/>
      <c r="D3" s="9"/>
      <c r="E3" s="9"/>
      <c r="F3" s="9"/>
      <c r="G3" s="9"/>
      <c r="H3" s="9"/>
      <c r="I3" s="9"/>
      <c r="J3" s="9"/>
    </row>
    <row r="4" spans="1:10" ht="12.75" customHeight="1">
      <c r="A4" s="325" t="s">
        <v>82</v>
      </c>
      <c r="B4" s="325"/>
      <c r="C4" s="325"/>
      <c r="D4" s="325"/>
      <c r="E4" s="325"/>
      <c r="F4" s="325"/>
      <c r="G4" s="325"/>
      <c r="H4" s="325"/>
      <c r="I4" s="325"/>
      <c r="J4" s="325"/>
    </row>
    <row r="5" spans="1:10" ht="12.75" customHeight="1">
      <c r="A5" s="325"/>
      <c r="B5" s="325"/>
      <c r="C5" s="325"/>
      <c r="D5" s="325"/>
      <c r="E5" s="325"/>
      <c r="F5" s="325"/>
      <c r="G5" s="325"/>
      <c r="H5" s="325"/>
      <c r="I5" s="325"/>
      <c r="J5" s="325"/>
    </row>
    <row r="6" spans="1:10" ht="12.75" customHeight="1">
      <c r="A6" s="325"/>
      <c r="B6" s="325"/>
      <c r="C6" s="325"/>
      <c r="D6" s="325"/>
      <c r="E6" s="325"/>
      <c r="F6" s="325"/>
      <c r="G6" s="325"/>
      <c r="H6" s="325"/>
      <c r="I6" s="325"/>
      <c r="J6" s="325"/>
    </row>
    <row r="7" spans="1:10" ht="12.75" customHeight="1">
      <c r="A7" s="325"/>
      <c r="B7" s="325"/>
      <c r="C7" s="325"/>
      <c r="D7" s="325"/>
      <c r="E7" s="325"/>
      <c r="F7" s="325"/>
      <c r="G7" s="325"/>
      <c r="H7" s="325"/>
      <c r="I7" s="325"/>
      <c r="J7" s="325"/>
    </row>
    <row r="8" spans="1:10" ht="12.75" customHeight="1">
      <c r="A8" s="325"/>
      <c r="B8" s="325"/>
      <c r="C8" s="325"/>
      <c r="D8" s="325"/>
      <c r="E8" s="325"/>
      <c r="F8" s="325"/>
      <c r="G8" s="325"/>
      <c r="H8" s="325"/>
      <c r="I8" s="325"/>
      <c r="J8" s="325"/>
    </row>
    <row r="9" spans="1:10" ht="12.75" customHeight="1">
      <c r="A9" s="325"/>
      <c r="B9" s="325"/>
      <c r="C9" s="325"/>
      <c r="D9" s="325"/>
      <c r="E9" s="325"/>
      <c r="F9" s="325"/>
      <c r="G9" s="325"/>
      <c r="H9" s="325"/>
      <c r="I9" s="325"/>
      <c r="J9" s="325"/>
    </row>
    <row r="10" spans="1:10" ht="12">
      <c r="A10" s="326"/>
      <c r="B10" s="326"/>
      <c r="C10" s="326"/>
      <c r="D10" s="326"/>
      <c r="E10" s="326"/>
      <c r="F10" s="326"/>
      <c r="G10" s="326"/>
      <c r="H10" s="326"/>
      <c r="I10" s="326"/>
      <c r="J10" s="326"/>
    </row>
    <row r="11" spans="1:10" ht="12">
      <c r="A11" s="11"/>
      <c r="B11" s="11"/>
      <c r="C11" s="11"/>
      <c r="D11" s="11"/>
      <c r="E11" s="11"/>
      <c r="F11" s="11"/>
      <c r="G11" s="11"/>
      <c r="H11" s="11"/>
      <c r="I11" s="11"/>
      <c r="J11" s="11"/>
    </row>
    <row r="12" spans="1:10" ht="12">
      <c r="A12" s="11"/>
      <c r="B12" s="11"/>
      <c r="C12" s="11"/>
      <c r="D12" s="11"/>
      <c r="E12" s="11"/>
      <c r="F12" s="11"/>
      <c r="G12" s="11"/>
      <c r="H12" s="11"/>
      <c r="I12" s="11"/>
      <c r="J12" s="11"/>
    </row>
    <row r="13" spans="1:10" ht="12">
      <c r="A13" s="11"/>
      <c r="B13" s="11"/>
      <c r="C13" s="11"/>
      <c r="D13" s="11"/>
      <c r="E13" s="11"/>
      <c r="F13" s="11"/>
      <c r="G13" s="11"/>
      <c r="H13" s="11"/>
      <c r="I13" s="11"/>
      <c r="J13" s="11"/>
    </row>
    <row r="14" spans="1:10" ht="12">
      <c r="A14" s="11"/>
      <c r="B14" s="11"/>
      <c r="C14" s="11"/>
      <c r="D14" s="11"/>
      <c r="E14" s="11"/>
      <c r="F14" s="11"/>
      <c r="G14" s="11"/>
      <c r="H14" s="11"/>
      <c r="I14" s="11"/>
      <c r="J14" s="11"/>
    </row>
    <row r="15" spans="1:10" ht="12">
      <c r="A15" s="11"/>
      <c r="B15" s="11"/>
      <c r="C15" s="11"/>
      <c r="D15" s="11"/>
      <c r="E15" s="11"/>
      <c r="F15" s="11"/>
      <c r="G15" s="11"/>
      <c r="H15" s="11"/>
      <c r="I15" s="11"/>
      <c r="J15" s="11"/>
    </row>
    <row r="16" spans="1:10" ht="12">
      <c r="A16" s="11"/>
      <c r="B16" s="11"/>
      <c r="C16" s="11"/>
      <c r="D16" s="11"/>
      <c r="E16" s="11"/>
      <c r="F16" s="11"/>
      <c r="G16" s="11"/>
      <c r="H16" s="11"/>
      <c r="I16" s="11"/>
      <c r="J16" s="11"/>
    </row>
    <row r="17" spans="1:10" ht="12">
      <c r="A17" s="11"/>
      <c r="B17" s="11"/>
      <c r="C17" s="11"/>
      <c r="D17" s="11"/>
      <c r="E17" s="11"/>
      <c r="F17" s="11"/>
      <c r="G17" s="11"/>
      <c r="H17" s="11"/>
      <c r="I17" s="11"/>
      <c r="J17" s="11"/>
    </row>
    <row r="18" spans="1:10" ht="12">
      <c r="A18" s="11"/>
      <c r="B18" s="11"/>
      <c r="C18" s="11"/>
      <c r="D18" s="11"/>
      <c r="E18" s="11"/>
      <c r="F18" s="11"/>
      <c r="G18" s="11"/>
      <c r="H18" s="11"/>
      <c r="I18" s="11"/>
      <c r="J18" s="11"/>
    </row>
    <row r="19" spans="1:10" ht="12">
      <c r="A19" s="11"/>
      <c r="B19" s="11"/>
      <c r="C19" s="11"/>
      <c r="D19" s="11"/>
      <c r="E19" s="11"/>
      <c r="F19" s="11"/>
      <c r="G19" s="11"/>
      <c r="H19" s="11"/>
      <c r="I19" s="11"/>
      <c r="J19" s="11"/>
    </row>
    <row r="20" spans="1:10" ht="12">
      <c r="A20" s="11"/>
      <c r="B20" s="11"/>
      <c r="C20" s="11"/>
      <c r="D20" s="11"/>
      <c r="E20" s="11"/>
      <c r="F20" s="11"/>
      <c r="G20" s="11"/>
      <c r="H20" s="11"/>
      <c r="I20" s="11"/>
      <c r="J20" s="11"/>
    </row>
    <row r="21" spans="1:10" ht="12">
      <c r="A21" s="11"/>
      <c r="B21" s="11"/>
      <c r="C21" s="11"/>
      <c r="D21" s="11"/>
      <c r="E21" s="11"/>
      <c r="F21" s="11"/>
      <c r="G21" s="11"/>
      <c r="H21" s="11"/>
      <c r="I21" s="11"/>
      <c r="J21" s="11"/>
    </row>
    <row r="22" spans="1:10" ht="12">
      <c r="A22" s="11"/>
      <c r="B22" s="11"/>
      <c r="C22" s="11"/>
      <c r="D22" s="11"/>
      <c r="E22" s="11"/>
      <c r="F22" s="11"/>
      <c r="G22" s="11"/>
      <c r="H22" s="11"/>
      <c r="I22" s="11"/>
      <c r="J22" s="11"/>
    </row>
    <row r="23" spans="1:10" ht="12">
      <c r="A23" s="11"/>
      <c r="B23" s="11"/>
      <c r="C23" s="11"/>
      <c r="D23" s="11"/>
      <c r="E23" s="11"/>
      <c r="F23" s="11"/>
      <c r="G23" s="11"/>
      <c r="H23" s="11"/>
      <c r="I23" s="11"/>
      <c r="J23" s="11"/>
    </row>
    <row r="24" spans="1:10" ht="12">
      <c r="A24" s="11"/>
      <c r="B24" s="11"/>
      <c r="C24" s="11"/>
      <c r="D24" s="11"/>
      <c r="E24" s="11"/>
      <c r="F24" s="11"/>
      <c r="G24" s="11"/>
      <c r="H24" s="11"/>
      <c r="I24" s="11"/>
      <c r="J24" s="11"/>
    </row>
    <row r="25" spans="1:10" ht="12">
      <c r="A25" s="11"/>
      <c r="B25" s="11"/>
      <c r="C25" s="11"/>
      <c r="D25" s="11"/>
      <c r="E25" s="11"/>
      <c r="F25" s="11"/>
      <c r="G25" s="11"/>
      <c r="H25" s="11"/>
      <c r="J25" s="11"/>
    </row>
    <row r="26" spans="1:10" ht="12">
      <c r="A26" s="11"/>
      <c r="B26" s="11"/>
      <c r="C26" s="11"/>
      <c r="D26" s="11"/>
      <c r="E26" s="11"/>
      <c r="F26" s="11"/>
      <c r="G26" s="11"/>
      <c r="H26" s="11"/>
      <c r="I26" s="11"/>
      <c r="J26" s="11"/>
    </row>
    <row r="27" spans="1:10" ht="12">
      <c r="A27" s="11"/>
      <c r="B27" s="11"/>
      <c r="C27" s="11"/>
      <c r="D27" s="11"/>
      <c r="E27" s="11"/>
      <c r="F27" s="11"/>
      <c r="G27" s="11"/>
      <c r="H27" s="11"/>
      <c r="I27" s="11"/>
      <c r="J27" s="11"/>
    </row>
  </sheetData>
  <sheetProtection/>
  <mergeCells count="3">
    <mergeCell ref="A2:J2"/>
    <mergeCell ref="A4:J9"/>
    <mergeCell ref="A10:J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96" r:id="rId1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GFI-OS-RE</dc:title>
  <dc:subject/>
  <dc:creator>Bernarda Bešlić</dc:creator>
  <cp:keywords/>
  <dc:description/>
  <cp:lastModifiedBy>Jelena Matijević</cp:lastModifiedBy>
  <cp:lastPrinted>2016-10-21T11:44:30Z</cp:lastPrinted>
  <dcterms:created xsi:type="dcterms:W3CDTF">2008-10-17T11:51:54Z</dcterms:created>
  <dcterms:modified xsi:type="dcterms:W3CDTF">2018-07-25T16:11:52Z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